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435" windowHeight="7425" tabRatio="774" firstSheet="3" activeTab="3"/>
  </bookViews>
  <sheets>
    <sheet name="basic tables Q by Q" sheetId="1" r:id="rId1"/>
    <sheet name="summary table 1" sheetId="2" r:id="rId2"/>
    <sheet name="SUMMARY TABLE 2" sheetId="3" r:id="rId3"/>
    <sheet name="summary table 3" sheetId="4" r:id="rId4"/>
    <sheet name="SUMMARY TABLE 4" sheetId="5" r:id="rId5"/>
    <sheet name="SUMMARY TABLE 5" sheetId="6" r:id="rId6"/>
    <sheet name="Sheet8" sheetId="7" r:id="rId7"/>
  </sheets>
  <definedNames>
    <definedName name="_xlnm.Print_Area" localSheetId="0">'basic tables Q by Q'!$B$4:$AC$41</definedName>
    <definedName name="_xlnm.Print_Area" localSheetId="1">'summary table 1'!$B$4:$G$38</definedName>
    <definedName name="_xlnm.Print_Area" localSheetId="3">'summary table 3'!$A$2:$Z$35</definedName>
    <definedName name="_xlnm.Print_Area" localSheetId="4">'SUMMARY TABLE 4'!$B$7:$L$47</definedName>
    <definedName name="_xlnm.Print_Area" localSheetId="5">'SUMMARY TABLE 5'!$B$5:$N$42</definedName>
  </definedNames>
  <calcPr fullCalcOnLoad="1"/>
</workbook>
</file>

<file path=xl/sharedStrings.xml><?xml version="1.0" encoding="utf-8"?>
<sst xmlns="http://schemas.openxmlformats.org/spreadsheetml/2006/main" count="1473" uniqueCount="383">
  <si>
    <t xml:space="preserve">             or explains a significant amount of the changes in the other data set.  A Chi-squared test applies to raw numbers rather than percentages.  At least five [5] responses must appear in each cell of the cross-tabulated </t>
  </si>
  <si>
    <t xml:space="preserve">             table for the test to be valid.  However, combining one or more adjacent rows or columns of data in a crosstabulated table can compensate for having less than five [5] responses in the original table provide the </t>
  </si>
  <si>
    <t xml:space="preserve">             new table has at least two rows and two columns and a value of at least five [5] in each of its cells.</t>
  </si>
  <si>
    <t>FOOTNOTES</t>
  </si>
  <si>
    <t>CREATE A HOA OMBUDSMAN'S OFFICE LIKE THE ONE FOR CONDOMINIUMS</t>
  </si>
  <si>
    <t>ENACT HOA ELECTION REFORMS IN LINE WITH CONDOMINIUMS</t>
  </si>
  <si>
    <t>REQUIRE DIRECTORS TO BE DEEDED HOMEOWNERS &amp; LIMIT THEM TO A 2-YEAR STAGGERED TERM ENDING AT ANNUAL MEETINGS PLUS OTHER RESTRICTIONS</t>
  </si>
  <si>
    <t>BAR ALL KINDS OF FINANCIAL COMPENSATION FOR DIRECTORS EXCEPT FOR REPAYMENT OF PRE-AUTHORIZED AND DOCUMENTED OUT-OF-POCKET EXPENSES</t>
  </si>
  <si>
    <t>EDUCATION / TRAINING FOR HOA DIRECTORS AND HOMEOWNERS WITH CERTIFICATION AS A PRECONDITION FOR BOARD SERVICE</t>
  </si>
  <si>
    <t>CLARIFY RULES FOR RECORD REQUEST AND ENFORCE THOSE RULES</t>
  </si>
  <si>
    <t>IMPOSE NOTIFICATION SAFEGUARDS BEFORE CREATING OR FORECLOSING A LIEN ON A HOA RESIDENCE</t>
  </si>
  <si>
    <t>PROTECT HOA OWNERS' RIGHTS TO ATTEND AND SPEAK AT MEETINGS OF THE BOARD OF DIRECTORS</t>
  </si>
  <si>
    <t>BAR HOA BOARDS FROM INTRODUCING RENTAL RESTRICTIONS NOT ALREADY IN THE DOCUMENTS UNLESS A SUPERMAJORITY OF HOMEOWNERS APPROVES</t>
  </si>
  <si>
    <t>BAR HOA BOARDS FROM REQUIRING OR LIMITING INSTALLATION OF HURRICANE SHUTTERS OR LIMITING OPENING OR CLOSING APPROVED SHUTTERS</t>
  </si>
  <si>
    <t>% NO</t>
  </si>
  <si>
    <t>WILLING TO PAY $4 PER HOUSEHOLD PER YEAR TO FUND AN INDEPENDENT AGENCY TO PROTECT HOA OWNERS</t>
  </si>
  <si>
    <t>REVITALIZATION CONTROL AND ENFORCEMENT TO REQUIRE WRITTEN NOTICE AND WRITTEN APPROVAL BY AT LEAST 75% OF DEEDED OWNERS</t>
  </si>
  <si>
    <t>XXXXX</t>
  </si>
  <si>
    <t>HOLD DIRECTORS PERSONALLY ACCOUNTABLE FOR THEIR ACTS AND BAR FELONS FROM SERVING AS DIRECTORS PLUS OTHER RESTRICTIONS</t>
  </si>
  <si>
    <t>BAR DEVELOPERS FROM CHANGING HOA DEED RESTRICTIONS WITHOUT HOMEOWNERS' APPROVAL PLUS OTHER RESTRICTIONS</t>
  </si>
  <si>
    <t xml:space="preserve">   SUMMARY TABLE 1: OVERALL % YES VS. NO TO ISSUES 1 - 14</t>
  </si>
  <si>
    <t>ISSUE</t>
  </si>
  <si>
    <t xml:space="preserve"> CCFJ MEMBER [7]</t>
  </si>
  <si>
    <t>0.2960X10^-6   [13]</t>
  </si>
  <si>
    <t>Calculated Chi-Squared Valued [12]:</t>
  </si>
  <si>
    <t>0.1154X10^-21   [13]</t>
  </si>
  <si>
    <t xml:space="preserve">  Alternatively, those odds are 99 to 1 that a relationship is present.  Conversely, any</t>
  </si>
  <si>
    <t>t-Test on % YESes [11]</t>
  </si>
  <si>
    <t>1 STD. DEVIATION [12]</t>
  </si>
  <si>
    <t>Calculated Chi-Squared Value [13]:</t>
  </si>
  <si>
    <t>0.2155*10^-16   [14]</t>
  </si>
  <si>
    <t>0.4136*10^-31  [14]</t>
  </si>
  <si>
    <t>0.3111*10^-12  [14]</t>
  </si>
  <si>
    <t>0.0021 [14]</t>
  </si>
  <si>
    <t>0.5193X10^-6   [14]</t>
  </si>
  <si>
    <t xml:space="preserve">"0.0046" </t>
  </si>
  <si>
    <t>0.4862X10^-8  [14]</t>
  </si>
  <si>
    <t>t-Test on % NOes [11]</t>
  </si>
  <si>
    <t>0.2807X10^-6   [14]</t>
  </si>
  <si>
    <r>
      <t xml:space="preserve">14.  Eight Calculated Chi-squared values ending in </t>
    </r>
    <r>
      <rPr>
        <b/>
        <sz val="12"/>
        <rFont val="Franklin Gothic Medium"/>
        <family val="2"/>
      </rPr>
      <t>*10^##</t>
    </r>
    <r>
      <rPr>
        <sz val="12"/>
        <rFont val="Franklin Gothic Medium"/>
        <family val="2"/>
      </rPr>
      <t xml:space="preserve"> are so tiny that scientific notation was used to express them.  Those numbers appear on Tables 1, 2, 7, 9, 10, 14 and Summary Table 2.  The one- or two-digit number </t>
    </r>
  </si>
  <si>
    <t>13. The Chi-squared test indicates whether there's a relationship between two sets of data.   Those data sets form a cross-tabulated table.</t>
  </si>
  <si>
    <t>11.  A t-test measures how far a given value in a sample departs from the average in multiples of the standard deviation for that sample.  That enable the analyst to look up the probability of value being equal to or different</t>
  </si>
  <si>
    <t xml:space="preserve">    </t>
  </si>
  <si>
    <r>
      <t xml:space="preserve">the average.   Approximately 95.45% of all values in a sample fall within </t>
    </r>
    <r>
      <rPr>
        <u val="single"/>
        <sz val="12"/>
        <rFont val="Franklin Gothic Medium"/>
        <family val="2"/>
      </rPr>
      <t>+</t>
    </r>
    <r>
      <rPr>
        <sz val="12"/>
        <rFont val="Franklin Gothic Medium"/>
        <family val="2"/>
      </rPr>
      <t xml:space="preserve"> two standard deviations around the mean.   In other words, There's only a 4.55% chance that such a value actually equals the average; those</t>
    </r>
  </si>
  <si>
    <r>
      <t xml:space="preserve">  odds essentially are 1 chance out of 20.   At +3 standard deviations the odds drop to 1 chance out of 333 or 27 chances out of 10,000.  A </t>
    </r>
    <r>
      <rPr>
        <u val="single"/>
        <sz val="12"/>
        <rFont val="Franklin Gothic Medium"/>
        <family val="2"/>
      </rPr>
      <t>4</t>
    </r>
    <r>
      <rPr>
        <sz val="12"/>
        <rFont val="Franklin Gothic Medium"/>
        <family val="2"/>
      </rPr>
      <t xml:space="preserve"> standard deviations the odds are only 6 chance out of 100,0000.</t>
    </r>
  </si>
  <si>
    <t xml:space="preserve">Hence, there's just 27 chances out of 10,000 or roughly 1 out of 333 that a value drawn from a sample and falling three standard deviations above or below a mean actually is equal to the mean.  Most commercial </t>
  </si>
  <si>
    <t>analyses use a weaker standard of only 1 chance in 100 of being wrong.</t>
  </si>
  <si>
    <t xml:space="preserve">            represented there by the number symbol(s) reveals how many zeros lie between the decimal point and the first non-zero digit after the decimal place.  Those eight Calculated Chi-squared values have six or more zeros </t>
  </si>
  <si>
    <t xml:space="preserve">            between the decimal place and the first digit shown.   For example, *10^-6 means that there are six zeros between the decimal place and the first digit shown so that the actual number is 0.0000005193 on</t>
  </si>
  <si>
    <t xml:space="preserve"> Overall 53.7% of all respondents voted for all 14 potential legislative reforms and 1.1% of all respondents voted against all 14.   </t>
  </si>
  <si>
    <t xml:space="preserve">  Boldfaced values in the row of column % YESes and in the rows of column percentages different significantly from the overall average as they are at least 3 standard deviations away from the corresponding overall average.</t>
  </si>
  <si>
    <t xml:space="preserve"> The percentages for mostly and all yes are far greater than those far greater than the corresponding percentages for mostly and all NO. </t>
  </si>
  <si>
    <t>.</t>
  </si>
  <si>
    <t xml:space="preserve">             While Attorneys favored this recommendation, they were significantly less in favor than Overall or Owners.  The Northern and West Coast Regions were significantly more favorably</t>
  </si>
  <si>
    <t xml:space="preserve">             disposed than either the other regions or the Overall response.  </t>
  </si>
  <si>
    <t xml:space="preserve">   The boldfaced values in the row of column YESes differ significantly from the overall average as they are at least 3 standard deviations away from that value.  The disparity between Owners' views</t>
  </si>
  <si>
    <t>and for Owners.</t>
  </si>
  <si>
    <t xml:space="preserve">    Some percentage YES and NO responses in the Gender, Region [Central, West Coast, and South] and Additional Remarks Made sections also differ significantly from the figures Overall   </t>
  </si>
  <si>
    <t>* * * * * * *  REGION [8]  * * * * * * *</t>
  </si>
  <si>
    <t>* * * * * * * *  REGION [8]  * * * * * * *</t>
  </si>
  <si>
    <t xml:space="preserve"> * * * * * * *  REGION [8]  * * * * * * *</t>
  </si>
  <si>
    <t>* * * * * * *  REGION [8]  * * * * * * * *</t>
  </si>
  <si>
    <t xml:space="preserve">             Lawyers' strong support for this reform is unusal but has to be offset against the small number of lawyers responding.</t>
  </si>
  <si>
    <t xml:space="preserve">  Percentage YES and NO responses of some Non-owner Interest groups, notably Board Members, Lawyers andCAMs are statistically significantly different from the corresponding ones of Owners or Overall.  </t>
  </si>
  <si>
    <t>Interest groups were significantly more likely to block vote againsst all 14 issues.</t>
  </si>
  <si>
    <t xml:space="preserve"> Owners, CCFJ members and residents in either the Northern or West Coast regions were significantly more likely to block vote in favor of all 14 possibilities than other respondents.    Conversely,  repsondents in most other Non-owner </t>
  </si>
  <si>
    <t xml:space="preserve">  Potentially causal relationships were found between two sets of respondent traits, Interest and Additional Remarks Made, and the tendency to cluster votes.</t>
  </si>
  <si>
    <t xml:space="preserve">   SUMMARY TABLE 5: CAUSAL RELATIONSHIPS FOUND</t>
  </si>
  <si>
    <t>SUMMARY TABLE 4: REGIONALITY</t>
  </si>
  <si>
    <t>QUESTION</t>
  </si>
  <si>
    <t>[Only percent "YES" shown; percent "NO" = 100% - % YES]</t>
  </si>
  <si>
    <t>[Boldfaced % YES figures are at least 3 standard deviations above the overall average except for the value in the South column</t>
  </si>
  <si>
    <t xml:space="preserve">          which is slightly more than 3 standard deviations below that overall average]</t>
  </si>
  <si>
    <t>Question #</t>
  </si>
  <si>
    <t>© 2008 Cyber Citizens for Justice, Inc.   Deland, FL</t>
  </si>
  <si>
    <t xml:space="preserve">© 2008 Cyber Citizens for Justice, Inc.   Deland, FL                   </t>
  </si>
  <si>
    <t>- 3 -</t>
  </si>
  <si>
    <t>CCFJ MEMBER [7]</t>
  </si>
  <si>
    <t>- 5 -</t>
  </si>
  <si>
    <t xml:space="preserve">* * * *  GENDER [5]  * * * * </t>
  </si>
  <si>
    <t>]  * * * *</t>
  </si>
  <si>
    <t>* *  ADDITIONAL REMARKS MADE  * *</t>
  </si>
  <si>
    <t>SUMMARY TABLE 3: PRESENCE or ABSENCE OF BIAS WITHIN RESPONDENT TRAITS</t>
  </si>
  <si>
    <t>- 8 -</t>
  </si>
  <si>
    <t>Willing to pay $4 per household per year to fund an independent agency to protect HOA owners [#1]</t>
  </si>
  <si>
    <t>Create a HOA ombudsman's office like the one for condominiums [#2]</t>
  </si>
  <si>
    <t>Enact HOA election reforms in line with condomiums [#3]</t>
  </si>
  <si>
    <t>Hold directors personally responsible for their acts and bar felons from serving as directors plus other restrictions [#4]</t>
  </si>
  <si>
    <t>Require directors to be deeded homeowners &amp; limit them to a 2-year staggered term ending at annual meetings plus other restrictions [#5]</t>
  </si>
  <si>
    <t>Bar all kinds of financial compensation for directors except for repayment of pre-authorized and documented out-of-pocket expenses [#6]</t>
  </si>
  <si>
    <t>Education / training requirement for HOA directors and homeowners with certification as a precondition for board service [#7]</t>
  </si>
  <si>
    <t>Clarify rules for record requests and enforce those rules [#8]</t>
  </si>
  <si>
    <t>Impose notification safeguards before creating or foreclosing a lien on a HOA residence [#9]</t>
  </si>
  <si>
    <t>Protect HOA owners' rights to attend and speak at meetings of the board of directors [#10]</t>
  </si>
  <si>
    <t>Bar HOA boards from introducing rental restrictions not already in the documents unless a supermajority of homeowners approves [#11]</t>
  </si>
  <si>
    <t>Bar HOA boards from requiring or limiting installation of hurricane shutters or limiting opening or closing approved shutters [#12]</t>
  </si>
  <si>
    <t>Bar developers from changing HOA deed restrictions without homeowners' approval plus other restrictions [#13]</t>
  </si>
  <si>
    <t>Revitalization control and enforcement to require written notice and written approval by at least 75% of deeded owners [#14]</t>
  </si>
  <si>
    <t xml:space="preserve">                                                  © Cyber Citizens for Justice, Inc.  Deland, FL</t>
  </si>
  <si>
    <t>- 10 -</t>
  </si>
  <si>
    <t xml:space="preserve">    The Chi-squared test indicates possible causal relationships between two traits of respondents, Interest and Additional Comments Made, and their answers to this question.</t>
  </si>
  <si>
    <t xml:space="preserve"> * * ADDITIONAL REMARKS MADE * * </t>
  </si>
  <si>
    <t>- 11 -</t>
  </si>
  <si>
    <t>Relationship Present</t>
  </si>
  <si>
    <t>* CCFJ MEMBER *</t>
  </si>
  <si>
    <t>- 12 -</t>
  </si>
  <si>
    <t xml:space="preserve">  All but one of the Non-Owner Interest groups' percent YES and NO responses are statistically significantly different from the corresponding ones of Owners and Overall figures.  Attorneys and</t>
  </si>
  <si>
    <t xml:space="preserve">            Table 7.  ThE 0.5193*10^-6 is five times smaller than the standard of 0.01.</t>
  </si>
  <si>
    <t>and other Interest groups is statistically significant and thus quite strong.</t>
  </si>
  <si>
    <t xml:space="preserve">    The percentage YES and NO responses of non-owner interest groups are very consistent and </t>
  </si>
  <si>
    <t xml:space="preserve"> statistically significantly far less favorable than the corresponding ones of Owners and Overall. </t>
  </si>
  <si>
    <t>- 13 -</t>
  </si>
  <si>
    <t xml:space="preserve"> * * * GENDER [5] * * *</t>
  </si>
  <si>
    <t>- 14 -</t>
  </si>
  <si>
    <t xml:space="preserve">             Non-owner Interest groups consistently are less favorably disposed to requiring directors to meet explicit eligibilty standards. </t>
  </si>
  <si>
    <t>- 15 -</t>
  </si>
  <si>
    <t xml:space="preserve">* * * * * * * * *  INTEREST  * * * * * * * * * * * * * </t>
  </si>
  <si>
    <t>- 16 -</t>
  </si>
  <si>
    <t xml:space="preserve">  Overall 89.1% of respondents wanted their HOA's directors educated about the appropriate laws and their governing documents and trained to operate in conformity with those rules.</t>
  </si>
  <si>
    <t xml:space="preserve">  Boldfaced values in the rows of column YESes and Noes differ significantly from the overall average as they are at least 3 standard deviations away from that overall value.  </t>
  </si>
  <si>
    <t xml:space="preserve">* * * * * * * *   INTEREST  * * * * * * * * * *  </t>
  </si>
  <si>
    <t>- 17 -</t>
  </si>
  <si>
    <t xml:space="preserve">  Boldfaced values in the rows of column YESes and Noes differ significantly from the overall average as they are at least 3 standard away from that value.  The disparities are particularly strong </t>
  </si>
  <si>
    <t>- 18 -</t>
  </si>
  <si>
    <t xml:space="preserve">  Boldfaced values in the rows of column YESes and Noes differ significantly from the overall average as they are at least 3 standard deviations away from that value.  The disparities are notable within </t>
  </si>
  <si>
    <t xml:space="preserve"> * * * * * * * * * * * * </t>
  </si>
  <si>
    <t xml:space="preserve">* * * * * * * *   INTEREST   * * * * * * * * * * *  </t>
  </si>
  <si>
    <t>- 19 -</t>
  </si>
  <si>
    <t xml:space="preserve">  Boldfaced values in the rows of column YESes and Noes differ significantly from the overall average as they are at least 3 standard deviations away from that value.  The disparities are notable within all </t>
  </si>
  <si>
    <t xml:space="preserve">* * * * * * * * * * * * *  INTEREST  * * * * * * * * * *  </t>
  </si>
  <si>
    <t>- 20 -</t>
  </si>
  <si>
    <t xml:space="preserve">   Boldfaced values in the rows of column YESes and Noes differ significantly from the overall average as they are at least 3 standard deviations away from that value.  The disparities are notable within</t>
  </si>
  <si>
    <t xml:space="preserve">             boards from introducing rental restrictions without having the approval of a supermajority of HOA homeowners.   C.A.M.s and "Other" were split evenly on this issue.  Even so the</t>
  </si>
  <si>
    <t xml:space="preserve">             tiny number of votes cast by these three Non-Owner Interest groups should warn readers not to assign too much credibility or importance to these results.</t>
  </si>
  <si>
    <t xml:space="preserve">  All of the percentage YES and NO responses in the Gender section differ significantly from the Overall values, Owners and one another.</t>
  </si>
  <si>
    <t xml:space="preserve">* * * * *  INTEREST * * * * * * * * * * * * * * * *  </t>
  </si>
  <si>
    <t>- 21 -</t>
  </si>
  <si>
    <t xml:space="preserve">  Boldfaced values in the rowd of column YESes and Noes differ significantly from the overall average as they are at least 3 standard deviations away from that value.  The disparities are notable only within  </t>
  </si>
  <si>
    <t xml:space="preserve">               the respondent traits of Interest and Region.</t>
  </si>
  <si>
    <t xml:space="preserve">             and Overall.  </t>
  </si>
  <si>
    <t>* * * * * * * * * *</t>
  </si>
  <si>
    <t>- 22 -</t>
  </si>
  <si>
    <t xml:space="preserve">  Boldfaced values in the rows of column YESes and Noes differ significantly from the overall average as they are at least 3 standard deviations away from that value.  The disparities are notable within all  </t>
  </si>
  <si>
    <t>- 23 -</t>
  </si>
  <si>
    <t xml:space="preserve">  Overall 91.1% of respondents wanted HOA revitalization controlled and enforced.</t>
  </si>
  <si>
    <t xml:space="preserve">   Boldfaced values in the rows of column YESes and Noes differ significantly from the overall average as they are at least 3 standard deviations away from that value.  The disparities are notable </t>
  </si>
  <si>
    <t>- 24 -</t>
  </si>
  <si>
    <r>
      <t xml:space="preserve">11.  A standard deviation is a statistical measure of spread of data from a sample around an average value of that data.   Approximately 99.73&amp; of the data will fall within </t>
    </r>
    <r>
      <rPr>
        <u val="single"/>
        <sz val="12"/>
        <rFont val="Franklin Gothic Medium"/>
        <family val="2"/>
      </rPr>
      <t>+</t>
    </r>
    <r>
      <rPr>
        <sz val="12"/>
        <rFont val="Franklin Gothic Medium"/>
        <family val="2"/>
      </rPr>
      <t xml:space="preserve"> 3 standard deviations around an average. </t>
    </r>
  </si>
  <si>
    <t>- 25 -</t>
  </si>
  <si>
    <t>ENACT HOA ELECTION REFORMS IN LINE WITH CONDOMINIUMS [#3]</t>
  </si>
  <si>
    <t>CLARIFY RULES FOR RECORD REQUEST AND ENFORCE THOSE RULES [#8]</t>
  </si>
  <si>
    <t>EDUCATION / TRAINING FOR HOA DIRECTORS AND HOMEOWNERS WITH CERTIFICATION AS A PRECONDITION FOR BOARD SERVICE [#7]</t>
  </si>
  <si>
    <t>BAR HOA BOARDS FROM INTRODUCING RENTAL RESTRICTIONS NOT ALREADY IN THE DOCUMENTS UNLESS A SUPERMAJORITY OF HOMEOWNERS APPROVES [#11]</t>
  </si>
  <si>
    <t>WILLING TO PAY $4 PER HOUSEHOLD PER YEAR TO FUND AN INDEPENDENT AGENCY TO PROTECT HOA OWNERS [#1]</t>
  </si>
  <si>
    <t>REQUIRE DIRECTORS TO BE DEEDED HOMEOWNERS &amp; LIMIT THEM TO A 2-YEAR STAGGERED TERM ENDING AT ANNUAL MEETINGS PLUS OTHER RESTRICTIONS [#5]</t>
  </si>
  <si>
    <t>REVITALIZATION CONTROL AND ENFORCEMENT TO REQUIRE WRITTEN NOTICE AND WRITTEN APPROVAL BY AT LEAST 75% OF DEEDED OWNERS [#14]</t>
  </si>
  <si>
    <t>HOLD DIRECTORS PERSONALLY ACCOUNTABLE FOR THEIR ACTS AND BAR FELONS FROM SERVING AS DIRECTORS PLUS OTHER RESTRICTIONS [#4]</t>
  </si>
  <si>
    <t>PROTECT HOA OWNERS' RIGHTS TO ATTEND AND SPEAK AT MEETINGS OF THE BOARD OF DIRECTORS [#10]</t>
  </si>
  <si>
    <t>IMPOSE NOTIFICATION SAFEGUARDS BEFORE CREATING OR FORECLOSING A LIEN ON A HOA RESIDENCE [#9]</t>
  </si>
  <si>
    <t>CREATE A HOA OMBUDSMAN'S OFFICE LIKE THE ONE FOR CONDOMINIUMS [#2]</t>
  </si>
  <si>
    <t>BAR DEVELOPERS FROM CHANGING HOA DEED RESTRICTIONS WITHOUT HOMEOWNERS' APPROVAL PLUS OTHER RESTRICTIONS [# 13]</t>
  </si>
  <si>
    <t>BAR HOA BOARDS FROM REQUIRING OR LIMITING INSTALLATION OF HURRICANE SHUTTERS OR LIMITING OPENING OR CLOSING APPROVED SHUTTERS [#12]</t>
  </si>
  <si>
    <t>BAR ALL KINDS OF FINANCIAL COMPENSATION FOR DIRECTORS EXCEPT FOR REPAYMENT OF PRE-AUTHORIZED AND DOCUMENTED OUT-OF-POCKET EXPENSES [#6]</t>
  </si>
  <si>
    <t>© 2008 Cyber Citizens for Justice, Inc.  Deland, FL</t>
  </si>
  <si>
    <t>- 29 -</t>
  </si>
  <si>
    <t>SUMMARY TABLE 2:  CLUSTERING OF VOTES</t>
  </si>
  <si>
    <t>TABLE 1: WILLING TO PAY $4 PER HOUSEHOLD PER YEAR TO FUND AN INDEPENDENT REGULATORY AGENCY TO PROTECT HOA OWNERS</t>
  </si>
  <si>
    <t>TABLE 13: BAR DEVELOPERS FROM CHANGING HOA DEED RESTRICTIONS WITHOUT HOMEOWNERS' APPROVAL PLUS OTHER PROTECTIONS</t>
  </si>
  <si>
    <t># YES</t>
  </si>
  <si>
    <t>19 / 19</t>
  </si>
  <si>
    <r>
      <t>ISSUE</t>
    </r>
    <r>
      <rPr>
        <b/>
        <i/>
        <sz val="14"/>
        <rFont val="Franklin Gothic Medium"/>
        <family val="2"/>
      </rPr>
      <t xml:space="preserve">                                                  TRAIT:    </t>
    </r>
  </si>
  <si>
    <t xml:space="preserve"># YESes:  </t>
  </si>
  <si>
    <t xml:space="preserve">  Overall 96.8% of respondents want their legal rights to attend and speak at meetings of HOA boards of directors protected.</t>
  </si>
  <si>
    <t xml:space="preserve">  The percentage YES and NO responses of the all Non-owner Interest groups are statistically significantly different from the corresponding ones of Owners and Overall figures.  This is one of two</t>
  </si>
  <si>
    <t xml:space="preserve">             instances where one of the 14 issues garnered a negative response; 58.3% of C.A.M.s were opposed and, correspondingly, only 41.7% were in favor.  However, given the few C.A.M.s </t>
  </si>
  <si>
    <t xml:space="preserve">             participating, readers must take care not to overstate the importance of this result. </t>
  </si>
  <si>
    <t xml:space="preserve">  The YES and NO percentage responses of CCFJ members do not differ significantly from one another or from those Overall or of Owners.</t>
  </si>
  <si>
    <t xml:space="preserve">  The YES and NO percentage responses by lawyers are the second of two instances with more negative than positive results.  Some 57% of attorneys oppose the recommendation to bar </t>
  </si>
  <si>
    <t>TABLE 11: BAR HOA BOARDS FROM INTRODUCING RENTAL RESTRICTIONS NOT ALREADY IN THE DOCUMENTS UNLESS A SUPERMAJORITY OF HOMEOWNERS APPROVES</t>
  </si>
  <si>
    <t xml:space="preserve">              all respondent traits, especially Interest, except for CCFJ membership.</t>
  </si>
  <si>
    <t xml:space="preserve">  Overall 76.6% of respondents want HOA boards barred from requiring or restricting installation of hurricane shutters or setting time limits on opening or closing approved shutters. </t>
  </si>
  <si>
    <t xml:space="preserve">                Only the Northern Region is significantly more in favor of the this recommendation. </t>
  </si>
  <si>
    <t xml:space="preserve">  The YES and NO percentage responses of CCFJ members are not significantly different from one another or from those Overall or for Owmers</t>
  </si>
  <si>
    <t xml:space="preserve">  None of the respondent traits had a potentially causal relationship with respondents' positions on this issue.</t>
  </si>
  <si>
    <t xml:space="preserve">  Overall 90.9% of respondents want developers' authority to unilaterally alter HOA deed restrictions subject to stricter regulation and homeowner approval.</t>
  </si>
  <si>
    <t xml:space="preserve">  Percentage YES and NO responses of some Non-owner Interest groups, notably Board Members, Lawyers and Other, are statistically significantly different from those of Owners or Overall.</t>
  </si>
  <si>
    <r>
      <t xml:space="preserve">             </t>
    </r>
    <r>
      <rPr>
        <b/>
        <sz val="12"/>
        <rFont val="Franklin Gothic Medium"/>
        <family val="2"/>
      </rPr>
      <t xml:space="preserve">   North:</t>
    </r>
    <r>
      <rPr>
        <sz val="12"/>
        <rFont val="Franklin Gothic Medium"/>
        <family val="2"/>
      </rPr>
      <t xml:space="preserve">  Alachua, Bay, Bradford, Calhoon, Columbus, Dixie, Escambia, Franklin, Gadsden, Gilchrest, Gulf, Hamilton, Holmes, Jackson, Jefferson, Leon, Levy, Liberty, Okaloosa, Putnam, Santa Rosa, Swanee, Taylor, Union, </t>
    </r>
  </si>
  <si>
    <t xml:space="preserve">                           </t>
  </si>
  <si>
    <t xml:space="preserve">      Wakula, Walton, and Washington</t>
  </si>
  <si>
    <r>
      <t xml:space="preserve">Central: </t>
    </r>
    <r>
      <rPr>
        <sz val="12"/>
        <rFont val="Franklin Gothic Medium"/>
        <family val="2"/>
      </rPr>
      <t>Citrus, Hardee, Highland, Lake, Marion, Orange, Osceola, Polk, Seminole, and Sumter</t>
    </r>
  </si>
  <si>
    <r>
      <t>South</t>
    </r>
    <r>
      <rPr>
        <sz val="12"/>
        <rFont val="Franklin Gothic Medium"/>
        <family val="2"/>
      </rPr>
      <t>: Broward, Miami-Dade, and Palm Beach</t>
    </r>
  </si>
  <si>
    <r>
      <t>West Coast:</t>
    </r>
    <r>
      <rPr>
        <sz val="12"/>
        <rFont val="Franklin Gothic Medium"/>
        <family val="2"/>
      </rPr>
      <t xml:space="preserve"> Charlotte, Collier, DeSoto, Glades, Henry, Hernando, Hillsborough, Lee, Manatee, Monroe, Pasco, Pinellas, and Sarasota</t>
    </r>
  </si>
  <si>
    <r>
      <t>East Coast:</t>
    </r>
    <r>
      <rPr>
        <sz val="12"/>
        <rFont val="Franklin Gothic Medium"/>
        <family val="2"/>
      </rPr>
      <t xml:space="preserve"> Baker, Brevard, Clay, Duval, Flagler, Indian River, Martin, Nassau, Okeechobee, St. Johns, St. Lucie, and Volusia</t>
    </r>
  </si>
  <si>
    <t xml:space="preserve"> 1.  Board includes all respondents who identified themselves as past or present HOA directors/officers</t>
  </si>
  <si>
    <t xml:space="preserve"> 2.  C.A.M. is an acronym for Community Association Manager, that is, the head of a firm providing a HOA with administrative services.</t>
  </si>
  <si>
    <t xml:space="preserve"> 3.  Other includes two tenants and six respondents giving untelligible answers to this question.</t>
  </si>
  <si>
    <t xml:space="preserve"> 4.   N.A. stands for No Answer</t>
  </si>
  <si>
    <t xml:space="preserve"> 5.  Gender was deduced from respondents' first names.  If a respondent either did not provide a first name or only supplied an initial, their gender could not be ascertained and so was classified as D.K. or Don't Know.</t>
  </si>
  <si>
    <t xml:space="preserve"> 6.  D.K. stands for Don't Know or Unknowable</t>
  </si>
  <si>
    <t xml:space="preserve"> 7.  CCFJ members were identified from an official membership list at the time the survey ended.</t>
  </si>
  <si>
    <t xml:space="preserve"> 8.  Regions include the following counties:</t>
  </si>
  <si>
    <t xml:space="preserve">  9.  Adjusted means excluding No Response</t>
  </si>
  <si>
    <t>10.  Percentages may not add up to exactly 100.0% owing to independent rounding.</t>
  </si>
  <si>
    <t>Naturally the actual Chi-square value must be compared to a standard</t>
  </si>
  <si>
    <t xml:space="preserve">             to establish the presence or absence of a relationship.  That standard is 0.01 or 1 chance out of 100 of being wrong.</t>
  </si>
  <si>
    <t xml:space="preserve">            respondent traits, especially Interest.</t>
  </si>
  <si>
    <t xml:space="preserve">  Only respondents' Interest trait had a potentially causal influence on their responses to this question.</t>
  </si>
  <si>
    <t xml:space="preserve">  Respondents' Interest and Gender traits had potentially causal influences on their responses to this question.</t>
  </si>
  <si>
    <t xml:space="preserve">  Some percentage YES and NO responses in the Region and Additional Remarks Made sections differ significantly from the Overall figures as well as those for Owners.</t>
  </si>
  <si>
    <t xml:space="preserve">  The percentage YES and NO responses of some Non-owner Interest groups, notably Board Members and Other, are statistically significantly different from the corresponding ones of Owners </t>
  </si>
  <si>
    <t xml:space="preserve">  Percentage YES and NO responses in the Gender, CCFJ Membership, and Additional Remarks Made sections are not significantly different from either the Overall figures or those for Owners.   </t>
  </si>
  <si>
    <t xml:space="preserve">  The YES and NO percentage responses of CCFJ members are not significantly different from one another or from those Overall or for Onwers</t>
  </si>
  <si>
    <t xml:space="preserve">  Some percentage YES and NO responses in the Gender, Region and Additional Remarks Made sections are significantly different from either the Overall figures or those for Owners.   </t>
  </si>
  <si>
    <t xml:space="preserve">  Only the respondent trait Additional Remarks Made had a potentially causal influence on responses to this question.</t>
  </si>
  <si>
    <t>TABLE 12: BAR HOA BOARDS FROM REQUIRING OR LIMITING INSTALLATION OF HURRICANE SHUTTERS OR LIMITING OPENING OR CLOSING APPROVED SHUTTERS</t>
  </si>
  <si>
    <t xml:space="preserve">            respondent traits except membership or nonmembership in CCFJ. </t>
  </si>
  <si>
    <t>TABLE 14: REVITALIZATION CONTROL AND ENFORCEMENT TO REQUIRE WRITTEN NOTICE AND WRITTEN APPROVAL BY AT LEAST 75% OF DEEDED OWNERS</t>
  </si>
  <si>
    <t xml:space="preserve">             within the respondent traits of Interest, Region and Additional Remarks Made.</t>
  </si>
  <si>
    <t xml:space="preserve">   Only the respondent trait Interest shows a causal relationship with respondents' position on this issue.</t>
  </si>
  <si>
    <t># OF NOs</t>
  </si>
  <si>
    <t>MALE</t>
  </si>
  <si>
    <t>FEMALE</t>
  </si>
  <si>
    <t>OWNER</t>
  </si>
  <si>
    <t>BOARD</t>
  </si>
  <si>
    <t>GENDER</t>
  </si>
  <si>
    <t>YES</t>
  </si>
  <si>
    <t>NO</t>
  </si>
  <si>
    <t>NORTH</t>
  </si>
  <si>
    <t>CENTRAL</t>
  </si>
  <si>
    <t>SOUTH</t>
  </si>
  <si>
    <t># OF YESes</t>
  </si>
  <si>
    <t>OVERALL TOTALS</t>
  </si>
  <si>
    <t>% WITHIN CATEGORY</t>
  </si>
  <si>
    <t>OVERALL</t>
  </si>
  <si>
    <t>COAST</t>
  </si>
  <si>
    <t>WEST</t>
  </si>
  <si>
    <t>EAST</t>
  </si>
  <si>
    <t>CCFJ 2008 SURVEY TABULATION FORM</t>
  </si>
  <si>
    <t xml:space="preserve"> </t>
  </si>
  <si>
    <t>*CCFJ MEMBER*</t>
  </si>
  <si>
    <t xml:space="preserve">                 Jefferson, Leon, Levy, Liberty, Okaloosa, Putnam, Santa Rosa, Swanee, Taylor, Union, Wakula, Walton, and Washington counties</t>
  </si>
  <si>
    <t>PRIORITY</t>
  </si>
  <si>
    <t>ONLY</t>
  </si>
  <si>
    <t>COMMENT</t>
  </si>
  <si>
    <t>BOTH</t>
  </si>
  <si>
    <t>NEITHER</t>
  </si>
  <si>
    <t>LAWYER</t>
  </si>
  <si>
    <t xml:space="preserve">* * ADDITIONAL REMARKS  MADE * * </t>
  </si>
  <si>
    <t>INTEREST</t>
  </si>
  <si>
    <t xml:space="preserve">* * * * * * * * * * * * </t>
  </si>
  <si>
    <t xml:space="preserve">* * * * * * * *  INTEREST * * * * * * * *  </t>
  </si>
  <si>
    <t>* * * * * * * * *</t>
  </si>
  <si>
    <t>REGION</t>
  </si>
  <si>
    <t>REMARKS</t>
  </si>
  <si>
    <t>YES TO ALL 14</t>
  </si>
  <si>
    <t>MOSTLY YES</t>
  </si>
  <si>
    <t>HALF AND HALF</t>
  </si>
  <si>
    <t>MOSTLY NO</t>
  </si>
  <si>
    <t xml:space="preserve">NO TO ALL 14 </t>
  </si>
  <si>
    <t xml:space="preserve">                means that the two data sets are independent.  The presence of a relationship implies, but does not assure, that one data set</t>
  </si>
  <si>
    <t xml:space="preserve">                causes or explains a significant amount of the changes in the other data set.  A Chi-square test applies to raw numbers </t>
  </si>
  <si>
    <t>* * * *</t>
  </si>
  <si>
    <t xml:space="preserve"> * * * *</t>
  </si>
  <si>
    <t>INDEPENDENT</t>
  </si>
  <si>
    <t>RELATIONSHIP PRESENT</t>
  </si>
  <si>
    <t>"0.0049"</t>
  </si>
  <si>
    <t>RELATIONSHIP?</t>
  </si>
  <si>
    <t>RELATIONSHIP FOUND</t>
  </si>
  <si>
    <t>2 ROWS x 4 COLUMNS</t>
  </si>
  <si>
    <t>2 ROWS x 3 COLUMNS</t>
  </si>
  <si>
    <t>"0.0673"</t>
  </si>
  <si>
    <t>CELL &lt; 5</t>
  </si>
  <si>
    <t>2 ROWS x 2 COLUMNS</t>
  </si>
  <si>
    <t>2 ROWS X 3 COLUMNS</t>
  </si>
  <si>
    <t>?</t>
  </si>
  <si>
    <t>2 ROWS X 4 COLUMNS</t>
  </si>
  <si>
    <t>2 ROWS X 2 COLUMNS</t>
  </si>
  <si>
    <t>RELATIONSHIP LIKELY</t>
  </si>
  <si>
    <t>"O.0188"</t>
  </si>
  <si>
    <t>O.0885</t>
  </si>
  <si>
    <t>3 ROWS X 3 COLUMNS</t>
  </si>
  <si>
    <t>3 ROWS X 4 COLUMNS</t>
  </si>
  <si>
    <t>2 R0WS X 2 COLUMNS</t>
  </si>
  <si>
    <t>MEMBERSHIP</t>
  </si>
  <si>
    <t>% YES</t>
  </si>
  <si>
    <t>1 STD. DEVIATION</t>
  </si>
  <si>
    <t xml:space="preserve">Comments:  </t>
  </si>
  <si>
    <t xml:space="preserve">  Overall 92.1% of respondents were in favor of enforcing the bar against all kinds of financial compensation for HOA directors</t>
  </si>
  <si>
    <t xml:space="preserve">   The boldfaced values in the row of column YESes differ significantly from the overall average as they are at least 3 standard deviations away from that value.</t>
  </si>
  <si>
    <t xml:space="preserve">   Overall 75.1% of respondents want restrictions imposed on renting property in their HOA.</t>
  </si>
  <si>
    <t>KEY FINDINGS:</t>
  </si>
  <si>
    <t xml:space="preserve">    Some percentage YES and NO responses in the Gender, Region and Additional Remarks Made sections differ significantly from the Overall figures.   </t>
  </si>
  <si>
    <t xml:space="preserve">KEY FINDINGS:  </t>
  </si>
  <si>
    <t xml:space="preserve">    The YES and NO percentage responses of CCFJ members did not differ significantly from both those Overall and of Non-members. </t>
  </si>
  <si>
    <t xml:space="preserve">TABLE 2:  CREATE A HOA OMBUDSMAN'S OFFICE LIKE THE ONE FOR CONDOMINIUMS </t>
  </si>
  <si>
    <t>TABLE 3: ENACT HOA ELECTION REFORMS IN LINE WITH CONDOMINIUMS</t>
  </si>
  <si>
    <t>TABLE 4: HOLD DIRECTORS PERSONALLY ACCOUNTABLE FOR THEIR ACTS AND BAR FELONS FROM SERVING AS DIRECTORS PLUS OTHER RESTRICTIONS</t>
  </si>
  <si>
    <t>TABLE 5: REQUIRE DIRECTORS TO BE DEEDED HOMEOWNERS &amp; LIMIT THEM TO A 2-YEAR STAGGERED TERM ENDING AT ANNUAL MEETINGS PLUS OTHER RESTRICTIONS</t>
  </si>
  <si>
    <t>TABLE 6: BAR ALL KINDS OF FINANCIAL COMPENSATION FOR DIRECTORS EXCEPT FOR REPAYMENT OF PRE-AUTHORIZED AND DOCUMENTED OUT-OF-POCKET EXPENSES</t>
  </si>
  <si>
    <t>TABLE 7: EDUCATION / TRAINING REQUIREMENT FOR HOA DIRECTORS AND HOMEOWNERS WITH CERTIFICATION AS PRECONDITION FOR BOARD SERVICE</t>
  </si>
  <si>
    <t>TABLE 8: CLARIFY RULES FOR RECORD REQUESTS AND ENFORCE THOSE RULES</t>
  </si>
  <si>
    <t>TABLE 9: IMPOSE NOTIFICATION SAFEGUARDS BEFORE CREATING OR FORECLOSING A LIEN ON A HOA RESIDENCE</t>
  </si>
  <si>
    <t>TABLE 10: PROTECT HOA OWNERS' RIGHTS TO ATTEND AND SPEAK AT MEETINGS OF THE BOARD OF DIRECTORS</t>
  </si>
  <si>
    <t xml:space="preserve">  The YES and NO percentage responses of CCFJ members differ significantly from one another as well as from those Overall.</t>
  </si>
  <si>
    <t xml:space="preserve">   Overall 93.0% of the respondents are willing to pay $4 per year to fund an agency to protect HOA owners</t>
  </si>
  <si>
    <t xml:space="preserve">   Boldfaced values in the row of column YESes and Nos differ significantly from the overall averages as they are at least 3 standard deviations away from those overall averages.</t>
  </si>
  <si>
    <t xml:space="preserve">   Overall 93.5% of respondents want an ombudsman's office to protect HOA residents' rights.</t>
  </si>
  <si>
    <t xml:space="preserve">   Boldfaced values in the row of column YESes differ significantly from the overall average as they are at least 3 standard deviations away from the overall average value.</t>
  </si>
  <si>
    <t xml:space="preserve">   There may be a causal relationship between the respondents' trait of membership or non-membershipship in the CyberCitizens for Justice, Inc. and their answers to this question.</t>
  </si>
  <si>
    <t xml:space="preserve">               CCFJ members, the West Coast Region, and those providing a priority and/or comment.</t>
  </si>
  <si>
    <t xml:space="preserve">   Four of the five respondent traits apparently have causal relationships with their answers to this question; only Additional Comments was independent.</t>
  </si>
  <si>
    <t xml:space="preserve">   Boldfaced values in the rows of column YESes and Nos differ significantly from the overall average as they are at least 3 standard deviations away from that value. </t>
  </si>
  <si>
    <t xml:space="preserve">   There's a potentially causal relationship between respondents' Interest and their response to this question.</t>
  </si>
  <si>
    <t xml:space="preserve">   Overall 94.6% of respondents want HOA directors to meet explicit eligibility standards, serve subject to term limits, etc.</t>
  </si>
  <si>
    <t xml:space="preserve">    The YES and NO percentage responses of CCFJ members did not differ significantly from either the Overall figures or those of Non-members save when members voted NO. </t>
  </si>
  <si>
    <t xml:space="preserve">   There is a potentially causal relationship between respondents' Interest and their response to this question.</t>
  </si>
  <si>
    <t xml:space="preserve">  Boldfaced values in the row of column YESes differ significantly from the overall average as they are at least 3 standard deviations away from that value.  The disparity between Owners' views and </t>
  </si>
  <si>
    <t xml:space="preserve">    Percentage responses of the Members and Non-members of CCFJ essentially agreed with one another and the Overall figures.</t>
  </si>
  <si>
    <t xml:space="preserve">  Some percentage YES and NO responses in the Gender, CCFJ Membership, Region and Additional Remarks Made sections differ significantly from the Overall figures.;</t>
  </si>
  <si>
    <t xml:space="preserve">  Overall 95.7% of respondents want the rules for requests to see HOA records clarified and enforced.</t>
  </si>
  <si>
    <t xml:space="preserve">            within all respondent traits except gender.</t>
  </si>
  <si>
    <t xml:space="preserve">   Overall 95.6% of respondents want safeguards against instituting or foreclosing a lien on a HOA residence without ample notice. </t>
  </si>
  <si>
    <t xml:space="preserve">  Some percentage YES and NO responses in the Gender, CCFJ Membership, Region and Additional Remarks Made sections differ significantly from the Overall figures as well as those for Owners.</t>
  </si>
  <si>
    <t xml:space="preserve">  Only respondents in the Interest section show a causal relationship with their YES or NO votes on this issue.</t>
  </si>
  <si>
    <t xml:space="preserve">* * * * * * * * * * * </t>
  </si>
  <si>
    <t xml:space="preserve">* * * * * *  INTEREST * * * * * * *  </t>
  </si>
  <si>
    <t>* * * * * * * *</t>
  </si>
  <si>
    <t>QUESTION #</t>
  </si>
  <si>
    <t>B</t>
  </si>
  <si>
    <t>B: % Yes in a column is at least 3 standard deviations above the overall YES and % NO in the same column is at least 3 standard deviations below the overall NO</t>
  </si>
  <si>
    <t>W: % Yes in a column is at least 3 standard deviations below the overall YES and % NO in the same column is at least 3 standard deviations above the overall NO</t>
  </si>
  <si>
    <t>blank cell = value in the cell is statistically the same as the overall percent YES or NO value</t>
  </si>
  <si>
    <t>W</t>
  </si>
  <si>
    <t>SUBTOTALS:</t>
  </si>
  <si>
    <t xml:space="preserve">PERCENT </t>
  </si>
  <si>
    <t>RAW NUMBERS</t>
  </si>
  <si>
    <t>PERCENT OF TOTAL</t>
  </si>
  <si>
    <t>% MOSTLY &amp; ALL YES</t>
  </si>
  <si>
    <t>% MOSTLY &amp; ALL NO</t>
  </si>
  <si>
    <t xml:space="preserve">     % SPLIT EQUALLY</t>
  </si>
  <si>
    <t xml:space="preserve">    The YES and NO percentage responses of members and non-members of CCFJ essentially were the same and not statistically significantly different than the Overall figures.</t>
  </si>
  <si>
    <t xml:space="preserve">    The percentage YES and NO responses of Interest groups other than CAMs differ significantly from the Overall values.  While Board members and </t>
  </si>
  <si>
    <t>MEMBER [1]</t>
  </si>
  <si>
    <t>C.A.M. [2]</t>
  </si>
  <si>
    <t>OTHER [3]</t>
  </si>
  <si>
    <t>N.A. [4]</t>
  </si>
  <si>
    <t>* * * GENDER [5] * * *</t>
  </si>
  <si>
    <t>D.K. [6]</t>
  </si>
  <si>
    <t>CFJ MEMBER [7]</t>
  </si>
  <si>
    <t>* * * * * * * *  REGION [8]  * * * * * * * *</t>
  </si>
  <si>
    <t>ADJUSTED # [9]</t>
  </si>
  <si>
    <t>COLUMN % YES [10]</t>
  </si>
  <si>
    <t>COLUMN % NO [10]</t>
  </si>
  <si>
    <t>% YESes Row [10]</t>
  </si>
  <si>
    <t>% NOs Row [10]</t>
  </si>
  <si>
    <t>Implication of Chi-Squared Test</t>
  </si>
  <si>
    <t xml:space="preserve">    The percentage YES and NO responses of non-owner interest groups differ significantly from the corresponding ones of Owners and Overall.  They also differ significantly from those of</t>
  </si>
  <si>
    <t xml:space="preserve">    Some percentage Yeses or Noes in the Gender, Region, &amp; Additional Remarks sections differed significantly from other responses in the same section and the Overall responses.</t>
  </si>
  <si>
    <t xml:space="preserve">    The YES and NO percentage responses of CCFJ members differed significantly from both those of Non-members and Overall.  But Non-members responses were not statistically </t>
  </si>
  <si>
    <t xml:space="preserve">            significantly different from the Overall figures.</t>
  </si>
  <si>
    <t xml:space="preserve">  Overall 89.3% of respondents want HOA election practices reformed to conform to the same rules as Condomiums.</t>
  </si>
  <si>
    <t xml:space="preserve">   Similarly, CCFJ members are significantly more in favor of election reforms than either non-members or the Overall average.</t>
  </si>
  <si>
    <t xml:space="preserve">   Overall 96.9% of respondents want directors held personally liable for their acts, felons barred from board service, and other restrictions</t>
  </si>
  <si>
    <t xml:space="preserve">   The percentage YES and NO responses of all but one of the non-owner interest groups are statistically significantly different from the corresponding ones of Owners and Overall in that they are </t>
  </si>
  <si>
    <t xml:space="preserve">             much less favorably inclined to have directors held personally responsible for their acts.    </t>
  </si>
  <si>
    <t xml:space="preserve">    The YES and NO percentage responses of CCFJ members differed significantly from both those Overall and of Non-members.  Non-members responses, however, were not statistically </t>
  </si>
  <si>
    <t xml:space="preserve">             significantly different from the Overall values.</t>
  </si>
  <si>
    <t xml:space="preserve">   Most of the percentage YES and NO responses of all but one of the non-owner interest groups are statistically significantly different from the corresponding ones of Owners and Overall figures. </t>
  </si>
  <si>
    <t xml:space="preserve">    The same four non-owner interest groups were less favorably inclined than CCFJ members, respondents in the Northern region or those making a comment.</t>
  </si>
  <si>
    <t xml:space="preserve">    None of the five respondents' traits had a potentially causal influence on their responses to this question.</t>
  </si>
  <si>
    <t xml:space="preserve">             other Interest groups is pronounced.</t>
  </si>
  <si>
    <t xml:space="preserve">    Most of the percentage YES and NO responses of Non-owner Interest groups are statistically significantly different from the corresponding ones of Owners and Overall figures.  </t>
  </si>
  <si>
    <t xml:space="preserve">             So too are the responses by women, respondents in the Northern Region, and those offering a Comment</t>
  </si>
  <si>
    <t xml:space="preserve">  The percentage YES &amp; NO responses of the Non-owner Interest groups of Board Members &amp; Other are statistically significantly different from the corresponding ones of Owners &amp; Overall figures.  </t>
  </si>
  <si>
    <t xml:space="preserve">            Surprisingly, CAMs are slightly but not statistically significantly more in favor of education and training than Owners, Board Members, or Attorneys.</t>
  </si>
  <si>
    <t xml:space="preserve">  Respondents' traits of Interest and CCFJ membership show potentially causal influences on their responses to this question.</t>
  </si>
  <si>
    <t xml:space="preserve">             Other were significantly more in favor of this recommendation than respondents overall or Owners.  Conversely, Board Members and C.A.M.s were significantly less in favor.</t>
  </si>
  <si>
    <t xml:space="preserve">  Some percentage YES and NO responses in the Gender, CCFJ Membership, Region and Additional Remarks Made sections differ significantly from the Overall figures and one another.</t>
  </si>
  <si>
    <t xml:space="preserve">  The respondents' traits of Interest and CCFJ memberships had potentially causal influences on their responses to this question.</t>
  </si>
  <si>
    <t xml:space="preserve">            all respondent traits.</t>
  </si>
  <si>
    <t xml:space="preserve">            The closer the calculated Chi-square value comes to zero [0.0000] the more likely that a relationship exists between the two sets of data.   </t>
  </si>
  <si>
    <t xml:space="preserve">The calculated Chi-square value ranges from zero (0.0000)to one (1.0000).   </t>
  </si>
  <si>
    <t xml:space="preserve">             calculated value greater than 0.01 signals the absence of a relationship which means that the two data sets are independent.  The presence of a relationship implies, but does not assure, that one data set causes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</si>
</sst>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00%"/>
  </numFmts>
  <fonts count="25">
    <font>
      <sz val="10"/>
      <name val="Arial"/>
      <family val="0"/>
    </font>
    <font>
      <sz val="12"/>
      <name val="Franklin Gothic Medium"/>
      <family val="2"/>
    </font>
    <font>
      <b/>
      <sz val="12"/>
      <name val="Franklin Gothic Medium"/>
      <family val="2"/>
    </font>
    <font>
      <sz val="8"/>
      <name val="Arial"/>
      <family val="0"/>
    </font>
    <font>
      <u val="single"/>
      <sz val="12"/>
      <name val="Franklin Gothic Medium"/>
      <family val="2"/>
    </font>
    <font>
      <b/>
      <sz val="14"/>
      <name val="Franklin Gothic Medium"/>
      <family val="2"/>
    </font>
    <font>
      <u val="single"/>
      <sz val="10"/>
      <color indexed="12"/>
      <name val="Arial"/>
      <family val="0"/>
    </font>
    <font>
      <sz val="12"/>
      <color indexed="12"/>
      <name val="Franklin Gothic Medium"/>
      <family val="2"/>
    </font>
    <font>
      <u val="single"/>
      <sz val="10"/>
      <color indexed="36"/>
      <name val="Arial"/>
      <family val="0"/>
    </font>
    <font>
      <sz val="14"/>
      <name val="Franklin Gothic Medium"/>
      <family val="2"/>
    </font>
    <font>
      <b/>
      <i/>
      <sz val="18"/>
      <name val="Franklin Gothic Medium"/>
      <family val="2"/>
    </font>
    <font>
      <b/>
      <i/>
      <sz val="22"/>
      <name val="Franklin Gothic Medium"/>
      <family val="2"/>
    </font>
    <font>
      <sz val="12"/>
      <name val="Arial"/>
      <family val="0"/>
    </font>
    <font>
      <b/>
      <sz val="10"/>
      <name val="Arial"/>
      <family val="0"/>
    </font>
    <font>
      <b/>
      <sz val="18"/>
      <name val="Franklin Gothic Medium"/>
      <family val="2"/>
    </font>
    <font>
      <sz val="14"/>
      <name val="Arial"/>
      <family val="0"/>
    </font>
    <font>
      <sz val="18"/>
      <name val="Franklin Gothic Medium"/>
      <family val="2"/>
    </font>
    <font>
      <u val="single"/>
      <sz val="14"/>
      <name val="Franklin Gothic Medium"/>
      <family val="2"/>
    </font>
    <font>
      <i/>
      <sz val="14"/>
      <name val="Franklin Gothic Medium"/>
      <family val="2"/>
    </font>
    <font>
      <b/>
      <u val="single"/>
      <sz val="14"/>
      <name val="Franklin Gothic Medium"/>
      <family val="2"/>
    </font>
    <font>
      <b/>
      <u val="single"/>
      <sz val="10"/>
      <name val="Arial"/>
      <family val="0"/>
    </font>
    <font>
      <sz val="10"/>
      <name val="Franklin Gothic Medium"/>
      <family val="2"/>
    </font>
    <font>
      <b/>
      <i/>
      <u val="single"/>
      <sz val="14"/>
      <name val="Franklin Gothic Medium"/>
      <family val="2"/>
    </font>
    <font>
      <b/>
      <i/>
      <sz val="14"/>
      <name val="Franklin Gothic Medium"/>
      <family val="2"/>
    </font>
    <font>
      <b/>
      <i/>
      <u val="single"/>
      <sz val="12"/>
      <name val="Franklin Gothic Medium"/>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164" fontId="1" fillId="0" borderId="0" xfId="0" applyNumberFormat="1" applyFont="1" applyAlignment="1">
      <alignment/>
    </xf>
    <xf numFmtId="164" fontId="1" fillId="0" borderId="0" xfId="0" applyNumberFormat="1" applyFont="1" applyAlignment="1">
      <alignment horizontal="right"/>
    </xf>
    <xf numFmtId="0" fontId="5" fillId="0" borderId="0" xfId="0" applyFont="1" applyAlignment="1">
      <alignment horizontal="center"/>
    </xf>
    <xf numFmtId="0" fontId="0" fillId="0" borderId="0" xfId="0" applyAlignment="1">
      <alignment horizontal="center"/>
    </xf>
    <xf numFmtId="164" fontId="1" fillId="0" borderId="0" xfId="0" applyNumberFormat="1" applyFont="1" applyAlignment="1">
      <alignment horizontal="center"/>
    </xf>
    <xf numFmtId="164" fontId="0" fillId="0" borderId="0" xfId="0" applyNumberFormat="1" applyAlignment="1">
      <alignment/>
    </xf>
    <xf numFmtId="1" fontId="1" fillId="0" borderId="0" xfId="0" applyNumberFormat="1" applyFont="1" applyAlignment="1">
      <alignment/>
    </xf>
    <xf numFmtId="1" fontId="1" fillId="0" borderId="0" xfId="0" applyNumberFormat="1" applyFont="1" applyAlignment="1">
      <alignment horizontal="center"/>
    </xf>
    <xf numFmtId="165" fontId="1" fillId="0" borderId="0" xfId="0" applyNumberFormat="1" applyFont="1" applyAlignment="1">
      <alignment/>
    </xf>
    <xf numFmtId="1" fontId="0" fillId="0" borderId="0" xfId="0" applyNumberFormat="1" applyAlignment="1">
      <alignment/>
    </xf>
    <xf numFmtId="1" fontId="7" fillId="0" borderId="0" xfId="20" applyNumberFormat="1" applyFont="1" applyAlignment="1">
      <alignment/>
    </xf>
    <xf numFmtId="0" fontId="1" fillId="0" borderId="0" xfId="0" applyFont="1" applyAlignment="1">
      <alignment horizontal="left"/>
    </xf>
    <xf numFmtId="164" fontId="1" fillId="0" borderId="0" xfId="0" applyNumberFormat="1" applyFont="1" applyAlignment="1">
      <alignment horizontal="left"/>
    </xf>
    <xf numFmtId="1" fontId="1" fillId="0" borderId="0" xfId="0" applyNumberFormat="1" applyFont="1" applyAlignment="1">
      <alignment horizontal="left"/>
    </xf>
    <xf numFmtId="0" fontId="2" fillId="0" borderId="0" xfId="0" applyFont="1" applyAlignment="1">
      <alignment horizontal="center"/>
    </xf>
    <xf numFmtId="0" fontId="0" fillId="0" borderId="0" xfId="0" applyFont="1" applyAlignment="1">
      <alignment/>
    </xf>
    <xf numFmtId="0" fontId="1" fillId="0" borderId="0" xfId="0" applyFont="1" applyAlignment="1">
      <alignment horizontal="right"/>
    </xf>
    <xf numFmtId="0" fontId="9" fillId="0" borderId="0" xfId="0" applyFont="1" applyAlignment="1">
      <alignment horizontal="center"/>
    </xf>
    <xf numFmtId="0" fontId="9" fillId="0" borderId="0" xfId="0" applyFont="1" applyAlignment="1">
      <alignment/>
    </xf>
    <xf numFmtId="0" fontId="1" fillId="0" borderId="0" xfId="0" applyFont="1" applyAlignment="1">
      <alignment wrapText="1"/>
    </xf>
    <xf numFmtId="164" fontId="1" fillId="0" borderId="0" xfId="0" applyNumberFormat="1" applyFont="1" applyAlignment="1">
      <alignment horizontal="center" vertical="center"/>
    </xf>
    <xf numFmtId="0" fontId="1" fillId="0" borderId="0" xfId="0" applyFont="1" applyAlignment="1">
      <alignment horizontal="center" vertical="center"/>
    </xf>
    <xf numFmtId="0" fontId="10" fillId="0" borderId="0" xfId="0" applyFont="1" applyAlignment="1">
      <alignment horizontal="left"/>
    </xf>
    <xf numFmtId="0" fontId="11" fillId="0" borderId="0" xfId="0" applyFont="1" applyAlignment="1">
      <alignment horizontal="left"/>
    </xf>
    <xf numFmtId="164" fontId="2" fillId="0" borderId="0" xfId="0" applyNumberFormat="1"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9" fillId="0" borderId="0" xfId="0" applyFont="1" applyAlignment="1">
      <alignment horizontal="right"/>
    </xf>
    <xf numFmtId="0" fontId="15" fillId="0" borderId="0" xfId="0" applyFont="1" applyAlignment="1">
      <alignment/>
    </xf>
    <xf numFmtId="0" fontId="16" fillId="0" borderId="0" xfId="0" applyFont="1" applyAlignment="1">
      <alignment/>
    </xf>
    <xf numFmtId="0" fontId="4" fillId="0" borderId="0" xfId="0" applyFont="1" applyAlignment="1">
      <alignment horizontal="center" vertical="center"/>
    </xf>
    <xf numFmtId="0" fontId="17" fillId="0" borderId="0" xfId="0" applyFont="1" applyAlignment="1">
      <alignment/>
    </xf>
    <xf numFmtId="49" fontId="0" fillId="0" borderId="0" xfId="0" applyNumberFormat="1" applyAlignment="1">
      <alignment/>
    </xf>
    <xf numFmtId="49" fontId="1" fillId="0" borderId="0" xfId="0" applyNumberFormat="1" applyFont="1" applyAlignment="1">
      <alignment horizontal="center"/>
    </xf>
    <xf numFmtId="49" fontId="1" fillId="0" borderId="0" xfId="0" applyNumberFormat="1" applyFont="1" applyAlignment="1">
      <alignment/>
    </xf>
    <xf numFmtId="49" fontId="2" fillId="0" borderId="0" xfId="0" applyNumberFormat="1" applyFont="1" applyAlignment="1">
      <alignment horizontal="center"/>
    </xf>
    <xf numFmtId="0" fontId="18" fillId="0" borderId="0" xfId="0" applyFont="1" applyAlignment="1">
      <alignment/>
    </xf>
    <xf numFmtId="0" fontId="2" fillId="0" borderId="0" xfId="0" applyFont="1" applyAlignment="1">
      <alignment horizontal="center" vertical="center"/>
    </xf>
    <xf numFmtId="0" fontId="19" fillId="0" borderId="0" xfId="0" applyFont="1" applyAlignment="1">
      <alignment/>
    </xf>
    <xf numFmtId="0" fontId="20" fillId="0" borderId="0" xfId="0" applyFont="1" applyAlignment="1">
      <alignment/>
    </xf>
    <xf numFmtId="0" fontId="19"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left"/>
    </xf>
    <xf numFmtId="0" fontId="1" fillId="0" borderId="0" xfId="0" applyFont="1" applyAlignment="1">
      <alignment vertical="center" wrapText="1"/>
    </xf>
    <xf numFmtId="0" fontId="1" fillId="0" borderId="0" xfId="0" applyFont="1" applyAlignment="1">
      <alignment vertical="center"/>
    </xf>
    <xf numFmtId="164" fontId="21" fillId="0" borderId="0" xfId="0" applyNumberFormat="1" applyFont="1" applyAlignment="1">
      <alignment horizontal="center" vertical="center"/>
    </xf>
    <xf numFmtId="0" fontId="17" fillId="0" borderId="0" xfId="0" applyFont="1" applyAlignment="1">
      <alignment horizontal="center"/>
    </xf>
    <xf numFmtId="49" fontId="2" fillId="0" borderId="0" xfId="0" applyNumberFormat="1" applyFont="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0" fontId="5" fillId="0" borderId="0" xfId="0" applyFont="1" applyAlignment="1">
      <alignment horizontal="right"/>
    </xf>
    <xf numFmtId="0" fontId="22" fillId="0" borderId="0" xfId="0" applyFont="1" applyAlignment="1">
      <alignment horizontal="center"/>
    </xf>
    <xf numFmtId="0" fontId="9" fillId="0" borderId="0" xfId="0" applyFont="1" applyAlignment="1">
      <alignment wrapText="1"/>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xf>
    <xf numFmtId="164" fontId="2" fillId="0" borderId="0" xfId="0" applyNumberFormat="1" applyFont="1" applyAlignment="1">
      <alignment horizontal="center" vertical="center"/>
    </xf>
    <xf numFmtId="164" fontId="24" fillId="0" borderId="0" xfId="0" applyNumberFormat="1" applyFont="1" applyAlignment="1">
      <alignment horizontal="center" vertical="center"/>
    </xf>
    <xf numFmtId="0" fontId="23" fillId="0" borderId="0" xfId="0" applyFont="1" applyAlignment="1">
      <alignment/>
    </xf>
    <xf numFmtId="0" fontId="1" fillId="0" borderId="0" xfId="0" applyFont="1" applyAlignment="1">
      <alignment horizontal="center" wrapText="1"/>
    </xf>
    <xf numFmtId="49" fontId="9" fillId="0" borderId="0" xfId="0" applyNumberFormat="1" applyFont="1" applyAlignment="1">
      <alignment horizontal="right"/>
    </xf>
    <xf numFmtId="49" fontId="1" fillId="0" borderId="0" xfId="0" applyNumberFormat="1" applyFont="1" applyAlignment="1">
      <alignment horizontal="right"/>
    </xf>
    <xf numFmtId="167" fontId="2" fillId="0" borderId="0" xfId="0" applyNumberFormat="1" applyFont="1" applyAlignment="1">
      <alignment/>
    </xf>
    <xf numFmtId="167" fontId="1"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632"/>
  <sheetViews>
    <sheetView workbookViewId="0" topLeftCell="B14">
      <pane xSplit="2955" ySplit="2025" topLeftCell="D20" activePane="topLeft" state="split"/>
      <selection pane="topLeft" activeCell="A35" sqref="A35"/>
      <selection pane="topRight" activeCell="E611" sqref="E611"/>
      <selection pane="bottomLeft" activeCell="A20" sqref="A20"/>
      <selection pane="bottomRight" activeCell="B20" sqref="B20"/>
    </sheetView>
  </sheetViews>
  <sheetFormatPr defaultColWidth="9.140625" defaultRowHeight="12.75"/>
  <cols>
    <col min="1" max="1" width="2.7109375" style="0" customWidth="1"/>
    <col min="2" max="2" width="21.7109375" style="0" customWidth="1"/>
    <col min="3" max="3" width="2.7109375" style="0" customWidth="1"/>
    <col min="4" max="4" width="9.7109375" style="0" customWidth="1"/>
    <col min="5" max="5" width="3.7109375" style="0" customWidth="1"/>
    <col min="6" max="6" width="14.7109375" style="0" customWidth="1"/>
    <col min="7" max="7" width="12.7109375" style="0" customWidth="1"/>
    <col min="8" max="11" width="10.7109375" style="0" customWidth="1"/>
    <col min="12" max="12" width="2.7109375" style="0" customWidth="1"/>
    <col min="13" max="13" width="8.7109375" style="0" customWidth="1"/>
    <col min="14" max="14" width="9.7109375" style="0" customWidth="1"/>
    <col min="15" max="15" width="8.7109375" style="0" customWidth="1"/>
    <col min="16" max="16" width="2.7109375" style="0" customWidth="1"/>
    <col min="17" max="18" width="9.7109375" style="0" customWidth="1"/>
    <col min="19" max="19" width="2.7109375" style="0" customWidth="1"/>
    <col min="20" max="20" width="9.7109375" style="0" customWidth="1"/>
    <col min="21" max="21" width="10.7109375" style="0" customWidth="1"/>
    <col min="22" max="24" width="8.7109375" style="0" customWidth="1"/>
    <col min="25" max="25" width="2.7109375" style="0" customWidth="1"/>
    <col min="26" max="29" width="10.7109375" style="0" customWidth="1"/>
    <col min="30" max="30" width="10.00390625" style="0" bestFit="1" customWidth="1"/>
  </cols>
  <sheetData>
    <row r="1" ht="12.75">
      <c r="F1" t="s">
        <v>52</v>
      </c>
    </row>
    <row r="2" ht="16.5">
      <c r="B2" s="2" t="s">
        <v>237</v>
      </c>
    </row>
    <row r="4" ht="24">
      <c r="B4" s="33" t="s">
        <v>166</v>
      </c>
    </row>
    <row r="6" spans="2:6" ht="19.5">
      <c r="B6" s="34" t="s">
        <v>290</v>
      </c>
      <c r="C6" s="24">
        <v>1</v>
      </c>
      <c r="D6" s="24" t="s">
        <v>304</v>
      </c>
      <c r="E6" s="1"/>
      <c r="F6" s="1"/>
    </row>
    <row r="7" spans="2:6" ht="19.5">
      <c r="B7" s="35"/>
      <c r="C7" s="24">
        <v>2</v>
      </c>
      <c r="D7" s="24" t="s">
        <v>305</v>
      </c>
      <c r="E7" s="1"/>
      <c r="F7" s="1"/>
    </row>
    <row r="8" spans="2:6" ht="19.5">
      <c r="B8" s="35"/>
      <c r="C8" s="24">
        <v>3</v>
      </c>
      <c r="D8" s="24" t="s">
        <v>341</v>
      </c>
      <c r="F8" s="1"/>
    </row>
    <row r="9" spans="2:4" ht="19.5">
      <c r="B9" s="35"/>
      <c r="C9" s="24">
        <v>4</v>
      </c>
      <c r="D9" s="24" t="s">
        <v>53</v>
      </c>
    </row>
    <row r="10" spans="2:4" ht="19.5">
      <c r="B10" s="35"/>
      <c r="C10" s="24"/>
      <c r="D10" s="24" t="s">
        <v>54</v>
      </c>
    </row>
    <row r="11" spans="2:4" ht="19.5">
      <c r="B11" s="35"/>
      <c r="C11" s="24"/>
      <c r="D11" s="24" t="s">
        <v>340</v>
      </c>
    </row>
    <row r="12" spans="2:4" ht="19.5">
      <c r="B12" s="35"/>
      <c r="C12" s="24">
        <v>5</v>
      </c>
      <c r="D12" s="24" t="s">
        <v>100</v>
      </c>
    </row>
    <row r="13" spans="2:3" ht="19.5">
      <c r="B13" s="35"/>
      <c r="C13" s="24" t="s">
        <v>238</v>
      </c>
    </row>
    <row r="14" spans="6:29" ht="16.5">
      <c r="F14" s="2" t="s">
        <v>249</v>
      </c>
      <c r="G14" s="2" t="s">
        <v>250</v>
      </c>
      <c r="H14" s="2"/>
      <c r="I14" s="2"/>
      <c r="J14" s="2" t="s">
        <v>251</v>
      </c>
      <c r="K14" s="1"/>
      <c r="L14" s="1"/>
      <c r="M14" s="1"/>
      <c r="N14" s="1"/>
      <c r="O14" s="1"/>
      <c r="P14" s="1"/>
      <c r="Q14" s="1"/>
      <c r="R14" s="1"/>
      <c r="S14" s="1"/>
      <c r="T14" s="2" t="s">
        <v>58</v>
      </c>
      <c r="U14" s="1"/>
      <c r="V14" s="1"/>
      <c r="Z14" s="2" t="s">
        <v>101</v>
      </c>
      <c r="AA14" s="1"/>
      <c r="AB14" s="1"/>
      <c r="AC14" s="1"/>
    </row>
    <row r="15" spans="6:29" ht="16.5" hidden="1">
      <c r="F15" s="1"/>
      <c r="G15" s="3" t="s">
        <v>223</v>
      </c>
      <c r="H15" s="3"/>
      <c r="I15" s="3"/>
      <c r="J15" s="1"/>
      <c r="K15" s="1"/>
      <c r="L15" s="1"/>
      <c r="M15" s="1" t="s">
        <v>261</v>
      </c>
      <c r="N15" s="2" t="s">
        <v>224</v>
      </c>
      <c r="O15" s="1" t="s">
        <v>262</v>
      </c>
      <c r="P15" s="1"/>
      <c r="Q15" s="2" t="s">
        <v>239</v>
      </c>
      <c r="R15" s="1"/>
      <c r="S15" s="1"/>
      <c r="V15" s="3" t="s">
        <v>235</v>
      </c>
      <c r="W15" s="3" t="s">
        <v>236</v>
      </c>
      <c r="Z15" s="3" t="s">
        <v>241</v>
      </c>
      <c r="AA15" s="3" t="s">
        <v>243</v>
      </c>
      <c r="AB15" s="3"/>
      <c r="AC15" s="3"/>
    </row>
    <row r="16" spans="6:29" ht="16.5">
      <c r="F16" s="1"/>
      <c r="G16" s="3" t="s">
        <v>223</v>
      </c>
      <c r="H16" s="3"/>
      <c r="I16" s="3"/>
      <c r="J16" s="1"/>
      <c r="K16" s="1"/>
      <c r="L16" s="1"/>
      <c r="M16" s="2" t="s">
        <v>346</v>
      </c>
      <c r="N16" s="2"/>
      <c r="O16" s="1"/>
      <c r="P16" s="1"/>
      <c r="Q16" s="49" t="s">
        <v>22</v>
      </c>
      <c r="R16" s="17"/>
      <c r="S16" s="1"/>
      <c r="V16" s="3" t="s">
        <v>235</v>
      </c>
      <c r="W16" s="3" t="s">
        <v>236</v>
      </c>
      <c r="Z16" s="3" t="s">
        <v>241</v>
      </c>
      <c r="AA16" s="3" t="s">
        <v>243</v>
      </c>
      <c r="AB16" s="3"/>
      <c r="AC16" s="3"/>
    </row>
    <row r="17" spans="4:29" ht="16.5">
      <c r="D17" s="4" t="s">
        <v>233</v>
      </c>
      <c r="F17" s="5" t="s">
        <v>222</v>
      </c>
      <c r="G17" s="5" t="s">
        <v>342</v>
      </c>
      <c r="H17" s="5" t="s">
        <v>246</v>
      </c>
      <c r="I17" s="5" t="s">
        <v>343</v>
      </c>
      <c r="J17" s="5" t="s">
        <v>344</v>
      </c>
      <c r="K17" s="5" t="s">
        <v>345</v>
      </c>
      <c r="L17" s="1"/>
      <c r="M17" s="5" t="s">
        <v>220</v>
      </c>
      <c r="N17" s="5" t="s">
        <v>221</v>
      </c>
      <c r="O17" s="5" t="s">
        <v>347</v>
      </c>
      <c r="P17" s="1"/>
      <c r="Q17" s="5" t="s">
        <v>225</v>
      </c>
      <c r="R17" s="5" t="s">
        <v>226</v>
      </c>
      <c r="S17" s="3"/>
      <c r="T17" s="5" t="s">
        <v>227</v>
      </c>
      <c r="U17" s="5" t="s">
        <v>228</v>
      </c>
      <c r="V17" s="5" t="s">
        <v>234</v>
      </c>
      <c r="W17" s="5" t="s">
        <v>234</v>
      </c>
      <c r="X17" s="5" t="s">
        <v>229</v>
      </c>
      <c r="Z17" s="5" t="s">
        <v>242</v>
      </c>
      <c r="AA17" s="5" t="s">
        <v>242</v>
      </c>
      <c r="AB17" s="5" t="s">
        <v>244</v>
      </c>
      <c r="AC17" s="5" t="s">
        <v>245</v>
      </c>
    </row>
    <row r="18" spans="2:29" ht="16.5">
      <c r="B18" s="1" t="s">
        <v>231</v>
      </c>
      <c r="D18" s="3">
        <v>1033</v>
      </c>
      <c r="E18" s="9"/>
      <c r="F18" s="3">
        <v>740</v>
      </c>
      <c r="G18" s="3">
        <v>130</v>
      </c>
      <c r="H18" s="3">
        <v>7</v>
      </c>
      <c r="I18" s="3">
        <v>13</v>
      </c>
      <c r="J18" s="3">
        <v>8</v>
      </c>
      <c r="K18" s="3">
        <v>135</v>
      </c>
      <c r="L18" s="1"/>
      <c r="M18" s="3">
        <v>584</v>
      </c>
      <c r="N18" s="3">
        <v>389</v>
      </c>
      <c r="O18" s="3">
        <v>60</v>
      </c>
      <c r="P18" s="1"/>
      <c r="Q18" s="3">
        <v>196</v>
      </c>
      <c r="R18" s="3">
        <v>837</v>
      </c>
      <c r="S18" s="3"/>
      <c r="T18" s="3">
        <v>35</v>
      </c>
      <c r="U18" s="3">
        <v>202</v>
      </c>
      <c r="V18" s="3">
        <v>156</v>
      </c>
      <c r="W18" s="3">
        <v>137</v>
      </c>
      <c r="X18" s="3">
        <v>503</v>
      </c>
      <c r="Y18" t="s">
        <v>238</v>
      </c>
      <c r="Z18" s="3">
        <v>176</v>
      </c>
      <c r="AA18" s="3">
        <v>131</v>
      </c>
      <c r="AB18" s="3">
        <v>418</v>
      </c>
      <c r="AC18" s="3">
        <v>308</v>
      </c>
    </row>
    <row r="19" spans="2:29" ht="16.5">
      <c r="B19" s="1" t="s">
        <v>232</v>
      </c>
      <c r="D19" s="6">
        <v>1</v>
      </c>
      <c r="F19" s="7">
        <f aca="true" t="shared" si="0" ref="F19:K19">F18/$D$18</f>
        <v>0.7163601161665053</v>
      </c>
      <c r="G19" s="7">
        <f t="shared" si="0"/>
        <v>0.12584704743465633</v>
      </c>
      <c r="H19" s="7">
        <f t="shared" si="0"/>
        <v>0.006776379477250726</v>
      </c>
      <c r="I19" s="7">
        <f t="shared" si="0"/>
        <v>0.012584704743465635</v>
      </c>
      <c r="J19" s="7">
        <f t="shared" si="0"/>
        <v>0.007744433688286544</v>
      </c>
      <c r="K19" s="7">
        <f t="shared" si="0"/>
        <v>0.13068731848983542</v>
      </c>
      <c r="L19" s="6" t="s">
        <v>238</v>
      </c>
      <c r="M19" s="10">
        <f>M18/$D$18</f>
        <v>0.5653436592449177</v>
      </c>
      <c r="N19" s="10">
        <f>N18/$D$18</f>
        <v>0.3765730880929332</v>
      </c>
      <c r="O19" s="10">
        <f>O18/$D$18</f>
        <v>0.05808325266214908</v>
      </c>
      <c r="P19" s="1"/>
      <c r="Q19" s="10">
        <f>Q18/$D$18</f>
        <v>0.18973862536302033</v>
      </c>
      <c r="R19" s="10">
        <f>R18/$D$18</f>
        <v>0.8102613746369797</v>
      </c>
      <c r="S19" s="3"/>
      <c r="T19" s="10">
        <f>T18/$D$18</f>
        <v>0.03388189738625363</v>
      </c>
      <c r="U19" s="10">
        <f>U18/$D$18</f>
        <v>0.19554695062923524</v>
      </c>
      <c r="V19" s="10">
        <f>V18/$D$18</f>
        <v>0.1510164569215876</v>
      </c>
      <c r="W19" s="10">
        <f>W18/$D$18</f>
        <v>0.13262342691190707</v>
      </c>
      <c r="X19" s="10">
        <f>X18/$D$18</f>
        <v>0.48693126815101645</v>
      </c>
      <c r="Y19" s="11" t="s">
        <v>238</v>
      </c>
      <c r="Z19" s="10">
        <f>Z18/$D$18</f>
        <v>0.17037754114230397</v>
      </c>
      <c r="AA19" s="10">
        <f>AA18/$D$18</f>
        <v>0.12681510164569215</v>
      </c>
      <c r="AB19" s="10">
        <f>AB18/$D$18</f>
        <v>0.4046466602129719</v>
      </c>
      <c r="AC19" s="10">
        <f>AC18/$D$18</f>
        <v>0.29816069699903197</v>
      </c>
    </row>
    <row r="20" spans="2:20" ht="16.5">
      <c r="B20" s="1"/>
      <c r="D20" s="1"/>
      <c r="T20" s="1"/>
    </row>
    <row r="21" spans="2:30" ht="16.5">
      <c r="B21" s="1" t="s">
        <v>350</v>
      </c>
      <c r="D21" s="1">
        <f>D23+D22</f>
        <v>992</v>
      </c>
      <c r="F21" s="3">
        <f aca="true" t="shared" si="1" ref="F21:K21">SUM(F22:F23)</f>
        <v>740</v>
      </c>
      <c r="G21" s="3">
        <f t="shared" si="1"/>
        <v>130</v>
      </c>
      <c r="H21" s="3">
        <f t="shared" si="1"/>
        <v>7</v>
      </c>
      <c r="I21" s="3">
        <f t="shared" si="1"/>
        <v>12</v>
      </c>
      <c r="J21" s="3">
        <f t="shared" si="1"/>
        <v>7</v>
      </c>
      <c r="K21" s="3">
        <f t="shared" si="1"/>
        <v>96</v>
      </c>
      <c r="L21" s="1"/>
      <c r="M21" s="3">
        <f>SUM(M22:M23)</f>
        <v>560</v>
      </c>
      <c r="N21" s="3">
        <f>SUM(N22:N23)</f>
        <v>374</v>
      </c>
      <c r="O21" s="3">
        <f>SUM(O22:O23)</f>
        <v>58</v>
      </c>
      <c r="P21" s="1"/>
      <c r="Q21" s="3">
        <f>SUM(Q22:Q23)</f>
        <v>189</v>
      </c>
      <c r="R21" s="3">
        <f>SUM(R22:R23)</f>
        <v>803</v>
      </c>
      <c r="S21" s="3"/>
      <c r="T21" s="3">
        <f>SUM(T22:T23)</f>
        <v>34</v>
      </c>
      <c r="U21" s="3">
        <f>SUM(U22:U23)</f>
        <v>194</v>
      </c>
      <c r="V21" s="3">
        <f>SUM(V22:V23)</f>
        <v>148</v>
      </c>
      <c r="W21" s="3">
        <f>SUM(W22:W23)</f>
        <v>131</v>
      </c>
      <c r="X21" s="3">
        <f>SUM(X22:X23)</f>
        <v>485</v>
      </c>
      <c r="Y21" s="3"/>
      <c r="Z21" s="3">
        <f>SUM(Z22:Z23)</f>
        <v>169</v>
      </c>
      <c r="AA21" s="3">
        <f>SUM(AA22:AA23)</f>
        <v>126</v>
      </c>
      <c r="AB21" s="3">
        <f>SUM(AB22:AB23)</f>
        <v>401</v>
      </c>
      <c r="AC21" s="3">
        <f>SUM(AC22:AC23)</f>
        <v>296</v>
      </c>
      <c r="AD21" s="3"/>
    </row>
    <row r="22" spans="2:30" ht="16.5">
      <c r="B22" s="1" t="s">
        <v>230</v>
      </c>
      <c r="D22" s="1">
        <v>923</v>
      </c>
      <c r="F22" s="3">
        <v>706</v>
      </c>
      <c r="G22" s="3">
        <v>111</v>
      </c>
      <c r="H22" s="3">
        <v>6</v>
      </c>
      <c r="I22" s="3">
        <v>11</v>
      </c>
      <c r="J22" s="3">
        <v>7</v>
      </c>
      <c r="K22" s="3">
        <v>82</v>
      </c>
      <c r="L22" s="1"/>
      <c r="M22" s="3">
        <v>516</v>
      </c>
      <c r="N22" s="3">
        <v>356</v>
      </c>
      <c r="O22" s="3">
        <v>51</v>
      </c>
      <c r="P22" s="1"/>
      <c r="Q22" s="3">
        <v>174</v>
      </c>
      <c r="R22" s="3">
        <v>749</v>
      </c>
      <c r="S22" s="3"/>
      <c r="T22" s="3">
        <v>33</v>
      </c>
      <c r="U22" s="3">
        <v>180</v>
      </c>
      <c r="V22" s="3">
        <v>143</v>
      </c>
      <c r="W22" s="3">
        <v>122</v>
      </c>
      <c r="X22" s="3">
        <v>445</v>
      </c>
      <c r="Y22" s="3"/>
      <c r="Z22" s="3">
        <v>163</v>
      </c>
      <c r="AA22" s="3">
        <v>110</v>
      </c>
      <c r="AB22" s="3">
        <v>380</v>
      </c>
      <c r="AC22" s="3">
        <v>270</v>
      </c>
      <c r="AD22" s="3"/>
    </row>
    <row r="23" spans="2:30" ht="16.5">
      <c r="B23" s="1" t="s">
        <v>219</v>
      </c>
      <c r="C23" t="s">
        <v>238</v>
      </c>
      <c r="D23" s="1">
        <v>69</v>
      </c>
      <c r="F23" s="3">
        <v>34</v>
      </c>
      <c r="G23" s="3">
        <v>19</v>
      </c>
      <c r="H23" s="3">
        <v>1</v>
      </c>
      <c r="I23" s="3">
        <v>1</v>
      </c>
      <c r="J23" s="3">
        <v>0</v>
      </c>
      <c r="K23" s="3">
        <v>14</v>
      </c>
      <c r="L23" s="1"/>
      <c r="M23" s="3">
        <v>44</v>
      </c>
      <c r="N23" s="3">
        <v>18</v>
      </c>
      <c r="O23" s="3">
        <v>7</v>
      </c>
      <c r="P23" s="1"/>
      <c r="Q23" s="3">
        <v>15</v>
      </c>
      <c r="R23" s="3">
        <v>54</v>
      </c>
      <c r="S23" s="3" t="s">
        <v>238</v>
      </c>
      <c r="T23" s="3">
        <v>1</v>
      </c>
      <c r="U23" s="3">
        <v>14</v>
      </c>
      <c r="V23" s="3">
        <v>5</v>
      </c>
      <c r="W23" s="3">
        <v>9</v>
      </c>
      <c r="X23" s="3">
        <v>40</v>
      </c>
      <c r="Y23" s="3"/>
      <c r="Z23" s="3">
        <v>6</v>
      </c>
      <c r="AA23" s="3">
        <v>16</v>
      </c>
      <c r="AB23" s="3">
        <v>21</v>
      </c>
      <c r="AC23" s="3">
        <v>26</v>
      </c>
      <c r="AD23" s="3"/>
    </row>
    <row r="24" spans="2:30" ht="16.5">
      <c r="B24" s="1"/>
      <c r="D24" s="1"/>
      <c r="F24" s="3"/>
      <c r="G24" s="3"/>
      <c r="H24" s="3"/>
      <c r="I24" s="3"/>
      <c r="J24" s="3"/>
      <c r="K24" s="3"/>
      <c r="L24" s="1"/>
      <c r="M24" s="3"/>
      <c r="N24" s="3"/>
      <c r="O24" s="3"/>
      <c r="P24" s="3"/>
      <c r="Q24" s="3"/>
      <c r="R24" s="3"/>
      <c r="S24" s="1"/>
      <c r="T24" s="3"/>
      <c r="U24" s="3"/>
      <c r="V24" s="3"/>
      <c r="W24" s="3"/>
      <c r="X24" s="3"/>
      <c r="Z24" s="3"/>
      <c r="AA24" s="3"/>
      <c r="AB24" s="3"/>
      <c r="AC24" s="3"/>
      <c r="AD24" s="3"/>
    </row>
    <row r="25" spans="2:30" ht="16.5">
      <c r="B25" s="1" t="s">
        <v>351</v>
      </c>
      <c r="D25" s="6">
        <f>D22/D21</f>
        <v>0.9304435483870968</v>
      </c>
      <c r="F25" s="30">
        <f aca="true" t="shared" si="2" ref="F25:K25">F22/F21</f>
        <v>0.9540540540540541</v>
      </c>
      <c r="G25" s="30">
        <f t="shared" si="2"/>
        <v>0.8538461538461538</v>
      </c>
      <c r="H25" s="30">
        <f t="shared" si="2"/>
        <v>0.8571428571428571</v>
      </c>
      <c r="I25" s="6">
        <f t="shared" si="2"/>
        <v>0.9166666666666666</v>
      </c>
      <c r="J25" s="30">
        <f t="shared" si="2"/>
        <v>1</v>
      </c>
      <c r="K25" s="30">
        <f t="shared" si="2"/>
        <v>0.8541666666666666</v>
      </c>
      <c r="L25" s="1"/>
      <c r="M25" s="6">
        <f>M22/M21</f>
        <v>0.9214285714285714</v>
      </c>
      <c r="N25" s="6">
        <f>N22/N21</f>
        <v>0.9518716577540107</v>
      </c>
      <c r="O25" s="30">
        <f>O22/O21</f>
        <v>0.8793103448275862</v>
      </c>
      <c r="P25" s="1"/>
      <c r="Q25" s="6">
        <f>Q22/Q21</f>
        <v>0.9206349206349206</v>
      </c>
      <c r="R25" s="6">
        <f>R22/R21</f>
        <v>0.9327521793275217</v>
      </c>
      <c r="S25" s="1"/>
      <c r="T25" s="30">
        <f>T22/T21</f>
        <v>0.9705882352941176</v>
      </c>
      <c r="U25" s="6">
        <f>U22/U21</f>
        <v>0.9278350515463918</v>
      </c>
      <c r="V25" s="30">
        <f>V22/V21</f>
        <v>0.9662162162162162</v>
      </c>
      <c r="W25" s="6">
        <f>W22/W21</f>
        <v>0.9312977099236641</v>
      </c>
      <c r="X25" s="6">
        <f>X22/X21</f>
        <v>0.9175257731958762</v>
      </c>
      <c r="Z25" s="30">
        <f>Z22/Z21</f>
        <v>0.9644970414201184</v>
      </c>
      <c r="AA25" s="30">
        <f>AA22/AA21</f>
        <v>0.873015873015873</v>
      </c>
      <c r="AB25" s="6">
        <f>AB22/AB21</f>
        <v>0.9476309226932669</v>
      </c>
      <c r="AC25" s="6">
        <f>AC22/AC21</f>
        <v>0.9121621621621622</v>
      </c>
      <c r="AD25" s="3"/>
    </row>
    <row r="26" spans="2:30" ht="16.5">
      <c r="B26" s="1" t="s">
        <v>27</v>
      </c>
      <c r="D26" s="6"/>
      <c r="F26" s="69">
        <f aca="true" t="shared" si="3" ref="F26:K26">(F25-$D$25)/$D$31</f>
        <v>2.914544094968376</v>
      </c>
      <c r="G26" s="69">
        <f t="shared" si="3"/>
        <v>-9.455387660828437</v>
      </c>
      <c r="H26" s="69">
        <f t="shared" si="3"/>
        <v>-9.048433770818527</v>
      </c>
      <c r="I26" s="70">
        <f t="shared" si="3"/>
        <v>-1.7006552011951008</v>
      </c>
      <c r="J26" s="69">
        <f t="shared" si="3"/>
        <v>8.586234796277697</v>
      </c>
      <c r="K26" s="69">
        <f t="shared" si="3"/>
        <v>-9.415822699299696</v>
      </c>
      <c r="L26" s="1"/>
      <c r="M26" s="70">
        <f>(M25-$D$25)/$D$31</f>
        <v>-1.112832915625229</v>
      </c>
      <c r="N26" s="70">
        <f>(N25-$D$25)/$D$31</f>
        <v>2.645143246935125</v>
      </c>
      <c r="O26" s="69">
        <f>(O25-$D$25)/$D$31</f>
        <v>-6.312019682820833</v>
      </c>
      <c r="P26" s="1"/>
      <c r="Q26" s="69">
        <f>(Q25-$D$25)/$D$31</f>
        <v>-1.210803296553541</v>
      </c>
      <c r="R26" s="69">
        <f>(R25-$D$25)/$D$31</f>
        <v>0.2849835903469689</v>
      </c>
      <c r="S26" s="1"/>
      <c r="T26" s="69">
        <f>(T25-$D$25)/$D$31</f>
        <v>4.955567738346122</v>
      </c>
      <c r="U26" s="69">
        <f>(U25-$D$25)/$D$31</f>
        <v>-0.3219998407090475</v>
      </c>
      <c r="V26" s="69">
        <f>(V25-$D$25)/$D$31</f>
        <v>4.415873986491431</v>
      </c>
      <c r="W26" s="70">
        <f>(W25-$D$25)/$D$31</f>
        <v>0.10543998920088996</v>
      </c>
      <c r="X26" s="70">
        <f>(X25-$D$25)/$D$31</f>
        <v>-1.5946047888500208</v>
      </c>
      <c r="Z26" s="69">
        <f>(Z25-$D$25)/$D$31</f>
        <v>4.203654442324796</v>
      </c>
      <c r="AA26" s="69">
        <f>(AA25-$D$25)/$D$31</f>
        <v>-7.089026152252273</v>
      </c>
      <c r="AB26" s="70">
        <f>(AB25-$D$25)/$D$31</f>
        <v>2.121655545995548</v>
      </c>
      <c r="AC26" s="69">
        <f>(AC25-$D$25)/$D$31</f>
        <v>-2.2567033091665976</v>
      </c>
      <c r="AD26" s="3"/>
    </row>
    <row r="27" spans="2:30" ht="16.5">
      <c r="B27" s="1"/>
      <c r="D27" s="6"/>
      <c r="F27" s="30"/>
      <c r="G27" s="30"/>
      <c r="H27" s="30"/>
      <c r="I27" s="6"/>
      <c r="J27" s="30"/>
      <c r="K27" s="30"/>
      <c r="L27" s="1"/>
      <c r="M27" s="6"/>
      <c r="N27" s="6"/>
      <c r="O27" s="30"/>
      <c r="P27" s="1"/>
      <c r="Q27" s="6"/>
      <c r="R27" s="6"/>
      <c r="S27" s="1"/>
      <c r="T27" s="30"/>
      <c r="U27" s="6"/>
      <c r="V27" s="30"/>
      <c r="W27" s="6"/>
      <c r="X27" s="6"/>
      <c r="Z27" s="30"/>
      <c r="AA27" s="30"/>
      <c r="AB27" s="6"/>
      <c r="AC27" s="6"/>
      <c r="AD27" s="3"/>
    </row>
    <row r="28" spans="2:30" ht="16.5">
      <c r="B28" s="1" t="s">
        <v>352</v>
      </c>
      <c r="D28" s="6">
        <f>D23/D21</f>
        <v>0.06955645161290322</v>
      </c>
      <c r="F28" s="30">
        <f aca="true" t="shared" si="4" ref="F28:K28">F23/F21</f>
        <v>0.04594594594594595</v>
      </c>
      <c r="G28" s="30">
        <f t="shared" si="4"/>
        <v>0.14615384615384616</v>
      </c>
      <c r="H28" s="30">
        <f t="shared" si="4"/>
        <v>0.14285714285714285</v>
      </c>
      <c r="I28" s="6">
        <f t="shared" si="4"/>
        <v>0.08333333333333333</v>
      </c>
      <c r="J28" s="30">
        <f t="shared" si="4"/>
        <v>0</v>
      </c>
      <c r="K28" s="30">
        <f t="shared" si="4"/>
        <v>0.14583333333333334</v>
      </c>
      <c r="L28" s="1"/>
      <c r="M28" s="6">
        <f>M23/M21</f>
        <v>0.07857142857142857</v>
      </c>
      <c r="N28" s="6">
        <f>N23/N21</f>
        <v>0.0481283422459893</v>
      </c>
      <c r="O28" s="30">
        <f>O23/O21</f>
        <v>0.1206896551724138</v>
      </c>
      <c r="P28" s="1"/>
      <c r="Q28" s="6">
        <f>Q23/Q21</f>
        <v>0.07936507936507936</v>
      </c>
      <c r="R28" s="6">
        <f>R23/R21</f>
        <v>0.06724782067247821</v>
      </c>
      <c r="S28" s="1"/>
      <c r="T28" s="30">
        <f>T23/T21</f>
        <v>0.029411764705882353</v>
      </c>
      <c r="U28" s="6">
        <f>U23/U21</f>
        <v>0.07216494845360824</v>
      </c>
      <c r="V28" s="30">
        <f>V23/V21</f>
        <v>0.033783783783783786</v>
      </c>
      <c r="W28" s="6">
        <f>W23/W21</f>
        <v>0.06870229007633588</v>
      </c>
      <c r="X28" s="6">
        <f>X23/X21</f>
        <v>0.08247422680412371</v>
      </c>
      <c r="Z28" s="30">
        <f>Z23/Z21</f>
        <v>0.03550295857988166</v>
      </c>
      <c r="AA28" s="30">
        <f>AA23/AA21</f>
        <v>0.12698412698412698</v>
      </c>
      <c r="AB28" s="6">
        <f>AB23/AB21</f>
        <v>0.05236907730673317</v>
      </c>
      <c r="AC28" s="6">
        <f>AC23/AC21</f>
        <v>0.08783783783783784</v>
      </c>
      <c r="AD28" s="3"/>
    </row>
    <row r="29" spans="2:30" ht="16.5">
      <c r="B29" s="1" t="s">
        <v>37</v>
      </c>
      <c r="D29" s="6"/>
      <c r="F29" s="69">
        <f aca="true" t="shared" si="5" ref="F29:K29">(F28-$D$28)/$D$31</f>
        <v>-2.9145440949683694</v>
      </c>
      <c r="G29" s="69">
        <f t="shared" si="5"/>
        <v>9.455387660828437</v>
      </c>
      <c r="H29" s="69">
        <f t="shared" si="5"/>
        <v>9.048433770818523</v>
      </c>
      <c r="I29" s="70">
        <f t="shared" si="5"/>
        <v>1.700655201195099</v>
      </c>
      <c r="J29" s="69">
        <f t="shared" si="5"/>
        <v>-8.586234796277694</v>
      </c>
      <c r="K29" s="69">
        <f t="shared" si="5"/>
        <v>9.415822699299696</v>
      </c>
      <c r="L29" s="1"/>
      <c r="M29" s="70">
        <f>(M28-$D$28)/$D$31</f>
        <v>1.1128329156252255</v>
      </c>
      <c r="N29" s="70">
        <f>(N28-$D$28)/$D$31</f>
        <v>-2.645143246935118</v>
      </c>
      <c r="O29" s="69">
        <f>(O28-$D$28)/$D$31</f>
        <v>6.312019682820835</v>
      </c>
      <c r="P29" s="1"/>
      <c r="Q29" s="70">
        <f>(Q28-$D$28)/$D$31</f>
        <v>1.2108032965535376</v>
      </c>
      <c r="R29" s="70">
        <f>(R28-$D$28)/$D$31</f>
        <v>-0.2849835903469706</v>
      </c>
      <c r="S29" s="1"/>
      <c r="T29" s="69">
        <f>(T28-$D$28)/$D$31</f>
        <v>-4.95556773834612</v>
      </c>
      <c r="U29" s="70">
        <f>(U28-$D$28)/$D$31</f>
        <v>0.3219998407090544</v>
      </c>
      <c r="V29" s="69">
        <f>(V28-$D$28)/$D$31</f>
        <v>-4.415873986491426</v>
      </c>
      <c r="W29" s="70">
        <f>(W28-$D$28)/$D$31</f>
        <v>-0.10543998920088653</v>
      </c>
      <c r="X29" s="70">
        <f>(X28-$D$28)/$D$31</f>
        <v>1.594604788850019</v>
      </c>
      <c r="Z29" s="69">
        <f>(Z28-$D$28)/$D$31</f>
        <v>-4.203654442324788</v>
      </c>
      <c r="AA29" s="69">
        <f>(AA28-$D$28)/$D$31</f>
        <v>7.089026152252276</v>
      </c>
      <c r="AB29" s="70">
        <f>(AB28-$D$28)/$D$31</f>
        <v>-2.121655545995539</v>
      </c>
      <c r="AC29" s="70">
        <f>(AC28-$D$28)/$D$31</f>
        <v>2.2567033091666024</v>
      </c>
      <c r="AD29" s="3"/>
    </row>
    <row r="30" spans="2:30" ht="16.5">
      <c r="B30" s="1"/>
      <c r="D30" s="6"/>
      <c r="F30" s="6"/>
      <c r="G30" s="6"/>
      <c r="H30" s="6"/>
      <c r="I30" s="6"/>
      <c r="J30" s="6"/>
      <c r="K30" s="6"/>
      <c r="L30" s="1"/>
      <c r="M30" s="6"/>
      <c r="N30" s="6"/>
      <c r="O30" s="6"/>
      <c r="P30" s="1"/>
      <c r="Q30" s="6"/>
      <c r="R30" s="6"/>
      <c r="S30" s="1"/>
      <c r="T30" s="6"/>
      <c r="U30" s="6"/>
      <c r="V30" s="6"/>
      <c r="W30" s="6"/>
      <c r="X30" s="6"/>
      <c r="Z30" s="6"/>
      <c r="AA30" s="6"/>
      <c r="AB30" s="6"/>
      <c r="AC30" s="6"/>
      <c r="AD30" s="3"/>
    </row>
    <row r="31" spans="2:30" ht="16.5">
      <c r="B31" s="17" t="s">
        <v>28</v>
      </c>
      <c r="D31" s="6">
        <f>((0.93*0.07/D21)^0.5)</f>
        <v>0.008100925873009826</v>
      </c>
      <c r="F31" s="6"/>
      <c r="G31" s="6"/>
      <c r="H31" s="6"/>
      <c r="I31" s="6"/>
      <c r="J31" s="6"/>
      <c r="K31" s="6"/>
      <c r="L31" s="1"/>
      <c r="M31" s="6"/>
      <c r="N31" s="6"/>
      <c r="O31" s="6"/>
      <c r="P31" s="1"/>
      <c r="Q31" s="6"/>
      <c r="R31" s="6"/>
      <c r="S31" s="1"/>
      <c r="T31" s="6"/>
      <c r="U31" s="6"/>
      <c r="V31" s="6"/>
      <c r="W31" s="6"/>
      <c r="X31" s="6"/>
      <c r="Z31" s="6"/>
      <c r="AA31" s="6"/>
      <c r="AB31" s="6"/>
      <c r="AC31" s="6"/>
      <c r="AD31" s="3"/>
    </row>
    <row r="32" spans="2:30" ht="16.5">
      <c r="B32" s="1"/>
      <c r="D32" s="6"/>
      <c r="F32" s="6"/>
      <c r="G32" s="6"/>
      <c r="H32" s="6"/>
      <c r="I32" s="6"/>
      <c r="J32" s="6"/>
      <c r="K32" s="6"/>
      <c r="L32" s="1"/>
      <c r="M32" s="6"/>
      <c r="N32" s="6"/>
      <c r="O32" s="6"/>
      <c r="P32" s="1"/>
      <c r="Q32" s="6"/>
      <c r="R32" s="6"/>
      <c r="S32" s="1"/>
      <c r="T32" s="6"/>
      <c r="U32" s="6"/>
      <c r="V32" s="6"/>
      <c r="W32" s="6"/>
      <c r="X32" s="6"/>
      <c r="Z32" s="6"/>
      <c r="AA32" s="6"/>
      <c r="AB32" s="6"/>
      <c r="AC32" s="6"/>
      <c r="AD32" s="3"/>
    </row>
    <row r="33" spans="2:30" ht="16.5">
      <c r="B33" s="1" t="s">
        <v>353</v>
      </c>
      <c r="D33" s="6">
        <f>D22/D22</f>
        <v>1</v>
      </c>
      <c r="F33" s="6">
        <f aca="true" t="shared" si="6" ref="F33:K33">F22/$D$22</f>
        <v>0.7648970747562297</v>
      </c>
      <c r="G33" s="6">
        <f t="shared" si="6"/>
        <v>0.12026002166847237</v>
      </c>
      <c r="H33" s="6">
        <f t="shared" si="6"/>
        <v>0.0065005417118093175</v>
      </c>
      <c r="I33" s="6">
        <f t="shared" si="6"/>
        <v>0.011917659804983749</v>
      </c>
      <c r="J33" s="6">
        <f t="shared" si="6"/>
        <v>0.007583965330444204</v>
      </c>
      <c r="K33" s="6">
        <f t="shared" si="6"/>
        <v>0.08884073672806067</v>
      </c>
      <c r="L33" s="1"/>
      <c r="M33" s="6">
        <f>M22/$D$22</f>
        <v>0.5590465872156013</v>
      </c>
      <c r="N33" s="6">
        <f>N22/$D$22</f>
        <v>0.3856988082340195</v>
      </c>
      <c r="O33" s="6">
        <f>O22/$D$22</f>
        <v>0.0552546045503792</v>
      </c>
      <c r="P33" s="1"/>
      <c r="Q33" s="6">
        <f>Q22/$D$22</f>
        <v>0.18851570964247022</v>
      </c>
      <c r="R33" s="6">
        <f>R22/$D$22</f>
        <v>0.8114842903575298</v>
      </c>
      <c r="S33" s="1"/>
      <c r="T33" s="6">
        <f>T22/$D$22</f>
        <v>0.035752979414951244</v>
      </c>
      <c r="U33" s="6">
        <f>U22/$D$22</f>
        <v>0.19501625135427952</v>
      </c>
      <c r="V33" s="6">
        <f>V22/$D$22</f>
        <v>0.15492957746478872</v>
      </c>
      <c r="W33" s="6">
        <f>W22/$D$22</f>
        <v>0.13217768147345613</v>
      </c>
      <c r="X33" s="6">
        <f>X22/$D$22</f>
        <v>0.48212351029252437</v>
      </c>
      <c r="Z33" s="6">
        <f>Z22/$D$22</f>
        <v>0.17659804983748645</v>
      </c>
      <c r="AA33" s="6">
        <f>AA22/$D$22</f>
        <v>0.11917659804983749</v>
      </c>
      <c r="AB33" s="6">
        <f>AB22/$D$22</f>
        <v>0.41170097508125675</v>
      </c>
      <c r="AC33" s="6">
        <f>AC22/$D$22</f>
        <v>0.29252437703141926</v>
      </c>
      <c r="AD33" s="3"/>
    </row>
    <row r="34" spans="2:30" ht="16.5">
      <c r="B34" s="1" t="s">
        <v>354</v>
      </c>
      <c r="D34" s="6">
        <f>D23/$D$23</f>
        <v>1</v>
      </c>
      <c r="F34" s="6">
        <f aca="true" t="shared" si="7" ref="F34:K34">F23/$D$23</f>
        <v>0.4927536231884058</v>
      </c>
      <c r="G34" s="6">
        <f t="shared" si="7"/>
        <v>0.2753623188405797</v>
      </c>
      <c r="H34" s="6">
        <f t="shared" si="7"/>
        <v>0.014492753623188406</v>
      </c>
      <c r="I34" s="6">
        <f t="shared" si="7"/>
        <v>0.014492753623188406</v>
      </c>
      <c r="J34" s="6">
        <f t="shared" si="7"/>
        <v>0</v>
      </c>
      <c r="K34" s="6">
        <f t="shared" si="7"/>
        <v>0.2028985507246377</v>
      </c>
      <c r="M34" s="6">
        <f>M23/$D$23</f>
        <v>0.6376811594202898</v>
      </c>
      <c r="N34" s="6">
        <f>N23/$D$23</f>
        <v>0.2608695652173913</v>
      </c>
      <c r="O34" s="6">
        <f>O23/$D$23</f>
        <v>0.10144927536231885</v>
      </c>
      <c r="Q34" s="6">
        <f>Q23/$D$23</f>
        <v>0.21739130434782608</v>
      </c>
      <c r="R34" s="6">
        <f>R23/$D$23</f>
        <v>0.782608695652174</v>
      </c>
      <c r="T34" s="6">
        <f>T23/$D$23</f>
        <v>0.014492753623188406</v>
      </c>
      <c r="U34" s="6">
        <f>U23/$D$23</f>
        <v>0.2028985507246377</v>
      </c>
      <c r="V34" s="6">
        <f>V23/$D$23</f>
        <v>0.07246376811594203</v>
      </c>
      <c r="W34" s="6">
        <f>W23/$D$23</f>
        <v>0.13043478260869565</v>
      </c>
      <c r="X34" s="6">
        <f>X23/$D$23</f>
        <v>0.5797101449275363</v>
      </c>
      <c r="Y34" s="11"/>
      <c r="Z34" s="6">
        <f>Z23/$D$23</f>
        <v>0.08695652173913043</v>
      </c>
      <c r="AA34" s="6">
        <f>AA23/$D$23</f>
        <v>0.2318840579710145</v>
      </c>
      <c r="AB34" s="6">
        <f>AB23/$D$23</f>
        <v>0.30434782608695654</v>
      </c>
      <c r="AC34" s="6">
        <f>AC23/$D$23</f>
        <v>0.37681159420289856</v>
      </c>
      <c r="AD34" s="10"/>
    </row>
    <row r="35" spans="2:30" ht="16.5">
      <c r="B35" s="1"/>
      <c r="D35" s="6"/>
      <c r="F35" s="6"/>
      <c r="G35" s="6"/>
      <c r="H35" s="6"/>
      <c r="I35" s="6"/>
      <c r="J35" s="6"/>
      <c r="K35" s="6"/>
      <c r="M35" s="6"/>
      <c r="N35" s="6"/>
      <c r="O35" s="6"/>
      <c r="Q35" s="6"/>
      <c r="R35" s="6"/>
      <c r="T35" s="6"/>
      <c r="U35" s="6"/>
      <c r="V35" s="6"/>
      <c r="W35" s="6"/>
      <c r="X35" s="6"/>
      <c r="Y35" s="11"/>
      <c r="Z35" s="6"/>
      <c r="AA35" s="6"/>
      <c r="AB35" s="6"/>
      <c r="AC35" s="6"/>
      <c r="AD35" s="10"/>
    </row>
    <row r="36" spans="2:31" ht="16.5">
      <c r="B36" s="1" t="s">
        <v>29</v>
      </c>
      <c r="D36" s="1"/>
      <c r="F36" s="1" t="s">
        <v>30</v>
      </c>
      <c r="G36" s="12"/>
      <c r="H36" s="12"/>
      <c r="I36" s="6"/>
      <c r="J36" s="6"/>
      <c r="K36" s="12"/>
      <c r="L36" s="12"/>
      <c r="M36" s="3">
        <v>0.05099</v>
      </c>
      <c r="N36" s="3"/>
      <c r="O36" s="10"/>
      <c r="P36" s="1"/>
      <c r="Q36" s="14">
        <v>0.5358</v>
      </c>
      <c r="R36" s="1"/>
      <c r="S36" s="1"/>
      <c r="T36" s="14">
        <v>0.2378</v>
      </c>
      <c r="V36" s="12"/>
      <c r="W36" s="12"/>
      <c r="X36" s="12"/>
      <c r="Y36" s="6"/>
      <c r="Z36" s="1">
        <v>0.0024</v>
      </c>
      <c r="AA36" s="1"/>
      <c r="AB36" s="1"/>
      <c r="AC36" s="1"/>
      <c r="AD36" s="16"/>
      <c r="AE36" s="15"/>
    </row>
    <row r="37" spans="2:31" ht="16.5">
      <c r="B37" s="1" t="s">
        <v>355</v>
      </c>
      <c r="D37" s="1"/>
      <c r="F37" s="1" t="s">
        <v>103</v>
      </c>
      <c r="G37" s="12"/>
      <c r="H37" s="12"/>
      <c r="I37" s="6"/>
      <c r="J37" s="6"/>
      <c r="K37" s="1"/>
      <c r="L37" s="1"/>
      <c r="M37" s="17" t="s">
        <v>263</v>
      </c>
      <c r="N37" s="3"/>
      <c r="O37" s="10"/>
      <c r="P37" s="1"/>
      <c r="Q37" s="17" t="s">
        <v>263</v>
      </c>
      <c r="R37" s="1"/>
      <c r="S37" s="1"/>
      <c r="T37" s="17" t="s">
        <v>263</v>
      </c>
      <c r="U37" s="12"/>
      <c r="V37" s="12"/>
      <c r="W37" s="12"/>
      <c r="X37" s="12"/>
      <c r="Y37" s="6"/>
      <c r="Z37" s="1" t="s">
        <v>264</v>
      </c>
      <c r="AA37" s="1"/>
      <c r="AB37" s="1"/>
      <c r="AC37" s="1"/>
      <c r="AD37" s="12"/>
      <c r="AE37" s="15"/>
    </row>
    <row r="38" spans="2:31" ht="16.5">
      <c r="B38" s="1"/>
      <c r="D38" s="1"/>
      <c r="F38" s="12"/>
      <c r="G38" s="12"/>
      <c r="I38" s="6"/>
      <c r="J38" s="6"/>
      <c r="K38" s="1"/>
      <c r="L38" s="1"/>
      <c r="M38" s="17"/>
      <c r="N38" s="18"/>
      <c r="O38" s="7"/>
      <c r="P38" s="1"/>
      <c r="Q38" s="19"/>
      <c r="R38" s="13"/>
      <c r="S38" s="1"/>
      <c r="T38" s="12"/>
      <c r="U38" s="12"/>
      <c r="V38" s="12"/>
      <c r="W38" s="12"/>
      <c r="X38" s="12"/>
      <c r="Z38" s="12"/>
      <c r="AA38" s="12"/>
      <c r="AB38" s="12"/>
      <c r="AC38" s="12"/>
      <c r="AD38" s="12"/>
      <c r="AE38" s="15"/>
    </row>
    <row r="39" spans="2:30" ht="16.5">
      <c r="B39" s="1"/>
      <c r="D39" s="1"/>
      <c r="F39" s="6"/>
      <c r="G39" s="6"/>
      <c r="I39" s="6"/>
      <c r="J39" s="6"/>
      <c r="K39" s="6"/>
      <c r="L39" s="6"/>
      <c r="M39" s="10"/>
      <c r="N39" s="10"/>
      <c r="O39" s="1" t="s">
        <v>74</v>
      </c>
      <c r="P39" s="1"/>
      <c r="Q39" s="18"/>
      <c r="R39" s="10"/>
      <c r="S39" s="1"/>
      <c r="T39" s="6"/>
      <c r="U39" s="6"/>
      <c r="V39" s="6"/>
      <c r="W39" s="6"/>
      <c r="X39" s="6"/>
      <c r="Y39" s="6"/>
      <c r="Z39" s="6"/>
      <c r="AA39" s="6"/>
      <c r="AB39" s="6"/>
      <c r="AC39" s="6"/>
      <c r="AD39" s="6"/>
    </row>
    <row r="40" spans="2:29" ht="16.5">
      <c r="B40" s="1"/>
      <c r="D40" s="1"/>
      <c r="F40" s="6"/>
      <c r="G40" s="6"/>
      <c r="I40" s="6"/>
      <c r="J40" s="6"/>
      <c r="K40" s="1"/>
      <c r="L40" s="1"/>
      <c r="M40" s="10"/>
      <c r="N40" s="10"/>
      <c r="O40" s="1"/>
      <c r="P40" s="1"/>
      <c r="Q40" s="10"/>
      <c r="R40" s="10"/>
      <c r="S40" s="1"/>
      <c r="T40" s="6"/>
      <c r="U40" s="6"/>
      <c r="V40" s="6"/>
      <c r="W40" s="6"/>
      <c r="X40" s="6"/>
      <c r="Y40" s="6"/>
      <c r="Z40" s="6"/>
      <c r="AA40" s="6"/>
      <c r="AB40" s="6"/>
      <c r="AC40" s="6"/>
    </row>
    <row r="41" spans="2:29" ht="16.5">
      <c r="B41" s="1"/>
      <c r="D41" s="1"/>
      <c r="F41" s="6"/>
      <c r="G41" s="6"/>
      <c r="H41" s="68"/>
      <c r="I41" s="6"/>
      <c r="J41" s="6"/>
      <c r="K41" s="1"/>
      <c r="L41" s="1"/>
      <c r="M41" s="10"/>
      <c r="N41" s="10"/>
      <c r="O41" s="68" t="s">
        <v>102</v>
      </c>
      <c r="P41" s="1"/>
      <c r="Q41" s="10"/>
      <c r="R41" s="10"/>
      <c r="S41" s="1"/>
      <c r="T41" s="6"/>
      <c r="U41" s="6"/>
      <c r="V41" s="6"/>
      <c r="W41" s="6"/>
      <c r="X41" s="6"/>
      <c r="Y41" s="6"/>
      <c r="Z41" s="6"/>
      <c r="AA41" s="6"/>
      <c r="AB41" s="6"/>
      <c r="AC41" s="6"/>
    </row>
    <row r="42" spans="2:29" ht="16.5">
      <c r="B42" s="1"/>
      <c r="D42" s="1"/>
      <c r="F42" s="6"/>
      <c r="G42" s="6"/>
      <c r="H42" s="68"/>
      <c r="I42" s="6"/>
      <c r="J42" s="6"/>
      <c r="K42" s="1"/>
      <c r="L42" s="1"/>
      <c r="M42" s="10"/>
      <c r="N42" s="10"/>
      <c r="O42" s="68"/>
      <c r="P42" s="1"/>
      <c r="Q42" s="10"/>
      <c r="R42" s="10"/>
      <c r="S42" s="1"/>
      <c r="T42" s="6"/>
      <c r="U42" s="6"/>
      <c r="V42" s="6"/>
      <c r="W42" s="6"/>
      <c r="X42" s="6"/>
      <c r="Y42" s="6"/>
      <c r="Z42" s="6"/>
      <c r="AA42" s="6"/>
      <c r="AB42" s="6"/>
      <c r="AC42" s="6"/>
    </row>
    <row r="43" spans="2:29" ht="16.5">
      <c r="B43" s="1"/>
      <c r="D43" s="1"/>
      <c r="F43" s="6"/>
      <c r="G43" s="6"/>
      <c r="H43" s="68"/>
      <c r="I43" s="6"/>
      <c r="J43" s="6"/>
      <c r="K43" s="1"/>
      <c r="L43" s="1"/>
      <c r="M43" s="10"/>
      <c r="N43" s="10"/>
      <c r="O43" s="10"/>
      <c r="P43" s="1"/>
      <c r="Q43" s="10"/>
      <c r="R43" s="10"/>
      <c r="S43" s="1"/>
      <c r="T43" s="6"/>
      <c r="U43" s="6"/>
      <c r="V43" s="6"/>
      <c r="W43" s="6"/>
      <c r="X43" s="6"/>
      <c r="Y43" s="6"/>
      <c r="Z43" s="6"/>
      <c r="AA43" s="6"/>
      <c r="AB43" s="6"/>
      <c r="AC43" s="6"/>
    </row>
    <row r="44" spans="2:29" ht="16.5">
      <c r="B44" s="1"/>
      <c r="D44" s="1"/>
      <c r="F44" s="6"/>
      <c r="G44" s="6"/>
      <c r="H44" s="68"/>
      <c r="I44" s="6"/>
      <c r="J44" s="6"/>
      <c r="K44" s="1"/>
      <c r="L44" s="1"/>
      <c r="M44" s="10"/>
      <c r="N44" s="10"/>
      <c r="O44" s="10"/>
      <c r="P44" s="1"/>
      <c r="Q44" s="10"/>
      <c r="R44" s="10"/>
      <c r="S44" s="1"/>
      <c r="T44" s="6"/>
      <c r="U44" s="6"/>
      <c r="V44" s="6"/>
      <c r="W44" s="6"/>
      <c r="X44" s="6"/>
      <c r="Y44" s="6"/>
      <c r="Z44" s="6"/>
      <c r="AA44" s="6"/>
      <c r="AB44" s="6"/>
      <c r="AC44" s="6"/>
    </row>
    <row r="45" spans="2:29" ht="24">
      <c r="B45" s="36" t="s">
        <v>294</v>
      </c>
      <c r="D45" s="1"/>
      <c r="F45" s="6"/>
      <c r="G45" s="6"/>
      <c r="H45" s="6"/>
      <c r="I45" s="6"/>
      <c r="J45" s="6"/>
      <c r="K45" s="1"/>
      <c r="L45" s="1"/>
      <c r="M45" s="10"/>
      <c r="N45" s="10"/>
      <c r="O45" s="10"/>
      <c r="P45" s="1"/>
      <c r="Q45" s="10"/>
      <c r="R45" s="10"/>
      <c r="S45" s="1"/>
      <c r="T45" s="6"/>
      <c r="U45" s="6"/>
      <c r="V45" s="6"/>
      <c r="W45" s="6"/>
      <c r="X45" s="6"/>
      <c r="Y45" s="6"/>
      <c r="Z45" s="6"/>
      <c r="AA45" s="6"/>
      <c r="AB45" s="6"/>
      <c r="AC45" s="6"/>
    </row>
    <row r="46" spans="2:29" ht="16.5">
      <c r="B46" s="1"/>
      <c r="D46" s="1"/>
      <c r="F46" s="6"/>
      <c r="G46" s="6"/>
      <c r="H46" s="6"/>
      <c r="I46" s="6"/>
      <c r="J46" s="6"/>
      <c r="K46" s="1"/>
      <c r="L46" s="1"/>
      <c r="M46" s="10"/>
      <c r="N46" s="10"/>
      <c r="O46" s="10"/>
      <c r="P46" s="1"/>
      <c r="Q46" s="10"/>
      <c r="R46" s="10"/>
      <c r="S46" s="1"/>
      <c r="T46" s="6"/>
      <c r="U46" s="6"/>
      <c r="V46" s="6"/>
      <c r="W46" s="6"/>
      <c r="X46" s="6"/>
      <c r="Y46" s="6"/>
      <c r="Z46" s="6"/>
      <c r="AA46" s="6"/>
      <c r="AB46" s="6"/>
      <c r="AC46" s="6"/>
    </row>
    <row r="47" spans="2:29" ht="19.5">
      <c r="B47" s="34" t="s">
        <v>290</v>
      </c>
      <c r="C47" s="24">
        <v>1</v>
      </c>
      <c r="D47" s="24" t="s">
        <v>306</v>
      </c>
      <c r="F47" s="6"/>
      <c r="G47" s="6"/>
      <c r="H47" s="6"/>
      <c r="I47" s="6"/>
      <c r="J47" s="6"/>
      <c r="K47" s="1"/>
      <c r="L47" s="1"/>
      <c r="M47" s="10"/>
      <c r="N47" s="10"/>
      <c r="O47" s="10"/>
      <c r="P47" s="1"/>
      <c r="Q47" s="10"/>
      <c r="R47" s="10"/>
      <c r="S47" s="1"/>
      <c r="T47" s="6"/>
      <c r="U47" s="6"/>
      <c r="V47" s="6"/>
      <c r="W47" s="6"/>
      <c r="X47" s="6"/>
      <c r="Y47" s="6"/>
      <c r="Z47" s="6"/>
      <c r="AA47" s="6"/>
      <c r="AB47" s="6"/>
      <c r="AC47" s="6"/>
    </row>
    <row r="48" spans="2:29" ht="19.5">
      <c r="B48" s="24"/>
      <c r="C48" s="24">
        <v>2</v>
      </c>
      <c r="D48" s="24" t="s">
        <v>307</v>
      </c>
      <c r="F48" s="6"/>
      <c r="G48" s="6"/>
      <c r="H48" s="6"/>
      <c r="I48" s="6"/>
      <c r="J48" s="6"/>
      <c r="K48" s="1"/>
      <c r="L48" s="1"/>
      <c r="M48" s="10"/>
      <c r="N48" s="10"/>
      <c r="O48" s="10"/>
      <c r="P48" s="1"/>
      <c r="Q48" s="10"/>
      <c r="R48" s="10"/>
      <c r="S48" s="1"/>
      <c r="T48" s="6"/>
      <c r="U48" s="6"/>
      <c r="V48" s="6"/>
      <c r="W48" s="6"/>
      <c r="X48" s="6"/>
      <c r="Y48" s="6"/>
      <c r="Z48" s="6"/>
      <c r="AA48" s="6"/>
      <c r="AB48" s="6"/>
      <c r="AC48" s="6"/>
    </row>
    <row r="49" spans="2:29" ht="19.5">
      <c r="B49" s="24"/>
      <c r="C49" s="24">
        <v>3</v>
      </c>
      <c r="D49" s="24" t="s">
        <v>356</v>
      </c>
      <c r="F49" s="6"/>
      <c r="G49" s="6"/>
      <c r="H49" s="6"/>
      <c r="I49" s="6"/>
      <c r="J49" s="6"/>
      <c r="K49" s="1"/>
      <c r="L49" s="1"/>
      <c r="M49" s="10"/>
      <c r="N49" s="10"/>
      <c r="O49" s="10"/>
      <c r="P49" s="1"/>
      <c r="Q49" s="10"/>
      <c r="R49" s="10"/>
      <c r="S49" s="1"/>
      <c r="T49" s="6"/>
      <c r="U49" s="6"/>
      <c r="V49" s="6"/>
      <c r="W49" s="6"/>
      <c r="X49" s="6"/>
      <c r="Y49" s="6"/>
      <c r="Z49" s="6"/>
      <c r="AA49" s="6"/>
      <c r="AB49" s="6"/>
      <c r="AC49" s="6"/>
    </row>
    <row r="50" spans="2:29" ht="19.5">
      <c r="B50" s="24"/>
      <c r="D50" s="24" t="s">
        <v>309</v>
      </c>
      <c r="F50" s="6"/>
      <c r="G50" s="6"/>
      <c r="H50" s="6"/>
      <c r="I50" s="6"/>
      <c r="J50" s="6"/>
      <c r="K50" s="1"/>
      <c r="L50" s="1"/>
      <c r="M50" s="10"/>
      <c r="N50" s="10"/>
      <c r="O50" s="10"/>
      <c r="P50" s="1"/>
      <c r="Q50" s="10"/>
      <c r="R50" s="10"/>
      <c r="S50" s="1"/>
      <c r="T50" s="6"/>
      <c r="U50" s="6"/>
      <c r="V50" s="6"/>
      <c r="W50" s="6"/>
      <c r="X50" s="6"/>
      <c r="Y50" s="6"/>
      <c r="Z50" s="6"/>
      <c r="AA50" s="6"/>
      <c r="AB50" s="6"/>
      <c r="AC50" s="6"/>
    </row>
    <row r="51" spans="2:29" ht="19.5">
      <c r="B51" s="24"/>
      <c r="C51" s="24">
        <v>4</v>
      </c>
      <c r="D51" s="24" t="s">
        <v>357</v>
      </c>
      <c r="F51" s="6"/>
      <c r="G51" s="6"/>
      <c r="H51" s="6"/>
      <c r="I51" s="6"/>
      <c r="J51" s="6"/>
      <c r="K51" s="1"/>
      <c r="L51" s="1"/>
      <c r="M51" s="10"/>
      <c r="N51" s="10"/>
      <c r="O51" s="10"/>
      <c r="P51" s="1"/>
      <c r="Q51" s="10"/>
      <c r="R51" s="10"/>
      <c r="S51" s="1"/>
      <c r="T51" s="6"/>
      <c r="U51" s="6"/>
      <c r="V51" s="6"/>
      <c r="W51" s="6"/>
      <c r="X51" s="6"/>
      <c r="Y51" s="6"/>
      <c r="Z51" s="6"/>
      <c r="AA51" s="6"/>
      <c r="AB51" s="6"/>
      <c r="AC51" s="6"/>
    </row>
    <row r="52" spans="2:4" ht="19.5">
      <c r="B52" s="24"/>
      <c r="C52" s="24">
        <v>5</v>
      </c>
      <c r="D52" s="24" t="s">
        <v>358</v>
      </c>
    </row>
    <row r="53" spans="2:4" ht="19.5">
      <c r="B53" s="24"/>
      <c r="C53" s="24"/>
      <c r="D53" s="24" t="s">
        <v>359</v>
      </c>
    </row>
    <row r="54" spans="2:4" ht="19.5">
      <c r="B54" s="1"/>
      <c r="C54" s="24">
        <v>6</v>
      </c>
      <c r="D54" s="24" t="s">
        <v>308</v>
      </c>
    </row>
    <row r="55" spans="12:29" ht="16.5">
      <c r="L55" s="1"/>
      <c r="M55" s="1"/>
      <c r="N55" s="1"/>
      <c r="O55" s="1"/>
      <c r="P55" s="1"/>
      <c r="Q55" s="1"/>
      <c r="R55" s="1"/>
      <c r="S55" s="1"/>
      <c r="V55" s="1"/>
      <c r="AB55" s="1"/>
      <c r="AC55" s="1"/>
    </row>
    <row r="56" spans="6:29" ht="16.5">
      <c r="F56" s="2" t="s">
        <v>249</v>
      </c>
      <c r="G56" s="2" t="s">
        <v>250</v>
      </c>
      <c r="H56" s="2"/>
      <c r="I56" s="2"/>
      <c r="J56" s="2" t="s">
        <v>251</v>
      </c>
      <c r="K56" s="1"/>
      <c r="L56" s="1"/>
      <c r="M56" s="1" t="s">
        <v>261</v>
      </c>
      <c r="N56" s="2" t="s">
        <v>224</v>
      </c>
      <c r="O56" s="1" t="s">
        <v>262</v>
      </c>
      <c r="P56" s="1"/>
      <c r="R56" s="1"/>
      <c r="S56" s="1"/>
      <c r="T56" s="2" t="s">
        <v>58</v>
      </c>
      <c r="V56" s="3"/>
      <c r="W56" s="3"/>
      <c r="Z56" s="2" t="s">
        <v>101</v>
      </c>
      <c r="AA56" s="1"/>
      <c r="AB56" s="3"/>
      <c r="AC56" s="3"/>
    </row>
    <row r="57" spans="6:29" ht="16.5">
      <c r="F57" s="1"/>
      <c r="G57" s="3" t="s">
        <v>223</v>
      </c>
      <c r="H57" s="3"/>
      <c r="I57" s="3"/>
      <c r="J57" s="1"/>
      <c r="K57" s="1"/>
      <c r="L57" s="1"/>
      <c r="M57" s="2" t="s">
        <v>346</v>
      </c>
      <c r="N57" s="2"/>
      <c r="O57" s="1"/>
      <c r="P57" s="1"/>
      <c r="Q57" s="2" t="s">
        <v>104</v>
      </c>
      <c r="R57" s="17"/>
      <c r="S57" s="1"/>
      <c r="V57" s="3" t="s">
        <v>235</v>
      </c>
      <c r="W57" s="3" t="s">
        <v>236</v>
      </c>
      <c r="Z57" s="3" t="s">
        <v>241</v>
      </c>
      <c r="AA57" s="3" t="s">
        <v>243</v>
      </c>
      <c r="AB57" s="3"/>
      <c r="AC57" s="3"/>
    </row>
    <row r="58" spans="2:29" ht="16.5">
      <c r="B58" s="1" t="s">
        <v>231</v>
      </c>
      <c r="D58" s="4" t="s">
        <v>233</v>
      </c>
      <c r="F58" s="5" t="s">
        <v>222</v>
      </c>
      <c r="G58" s="5" t="s">
        <v>342</v>
      </c>
      <c r="H58" s="5" t="s">
        <v>246</v>
      </c>
      <c r="I58" s="5" t="s">
        <v>343</v>
      </c>
      <c r="J58" s="5" t="s">
        <v>344</v>
      </c>
      <c r="K58" s="5" t="s">
        <v>345</v>
      </c>
      <c r="L58" s="1"/>
      <c r="M58" s="5" t="s">
        <v>220</v>
      </c>
      <c r="N58" s="5" t="s">
        <v>221</v>
      </c>
      <c r="O58" s="5" t="s">
        <v>347</v>
      </c>
      <c r="P58" s="1"/>
      <c r="Q58" s="5" t="s">
        <v>225</v>
      </c>
      <c r="R58" s="5" t="s">
        <v>226</v>
      </c>
      <c r="S58" s="3"/>
      <c r="T58" s="5" t="s">
        <v>227</v>
      </c>
      <c r="U58" s="5" t="s">
        <v>228</v>
      </c>
      <c r="V58" s="5" t="s">
        <v>234</v>
      </c>
      <c r="W58" s="5" t="s">
        <v>234</v>
      </c>
      <c r="X58" s="5" t="s">
        <v>229</v>
      </c>
      <c r="Z58" s="5" t="s">
        <v>242</v>
      </c>
      <c r="AA58" s="5" t="s">
        <v>242</v>
      </c>
      <c r="AB58" s="5" t="s">
        <v>244</v>
      </c>
      <c r="AC58" s="5" t="s">
        <v>245</v>
      </c>
    </row>
    <row r="59" spans="2:29" ht="16.5">
      <c r="B59" s="1" t="s">
        <v>232</v>
      </c>
      <c r="D59" s="3">
        <v>1033</v>
      </c>
      <c r="E59" s="9"/>
      <c r="F59" s="3">
        <v>740</v>
      </c>
      <c r="G59" s="3">
        <v>130</v>
      </c>
      <c r="H59" s="3">
        <v>7</v>
      </c>
      <c r="I59" s="3">
        <v>13</v>
      </c>
      <c r="J59" s="3">
        <v>8</v>
      </c>
      <c r="K59" s="3">
        <v>135</v>
      </c>
      <c r="L59" s="1"/>
      <c r="M59" s="3">
        <v>584</v>
      </c>
      <c r="N59" s="3">
        <v>389</v>
      </c>
      <c r="O59" s="3">
        <v>60</v>
      </c>
      <c r="P59" s="1"/>
      <c r="Q59" s="3">
        <v>196</v>
      </c>
      <c r="R59" s="3">
        <v>837</v>
      </c>
      <c r="S59" s="3"/>
      <c r="T59" s="3">
        <v>35</v>
      </c>
      <c r="U59" s="3">
        <v>202</v>
      </c>
      <c r="V59" s="3">
        <v>156</v>
      </c>
      <c r="W59" s="3">
        <v>137</v>
      </c>
      <c r="X59" s="3">
        <v>503</v>
      </c>
      <c r="Y59" t="s">
        <v>238</v>
      </c>
      <c r="Z59" s="3">
        <v>176</v>
      </c>
      <c r="AA59" s="3">
        <v>131</v>
      </c>
      <c r="AB59" s="3">
        <v>418</v>
      </c>
      <c r="AC59" s="3">
        <v>308</v>
      </c>
    </row>
    <row r="60" spans="2:29" ht="16.5">
      <c r="B60" s="1"/>
      <c r="D60" s="6">
        <v>1</v>
      </c>
      <c r="F60" s="7">
        <f aca="true" t="shared" si="8" ref="F60:K60">F59/$D$18</f>
        <v>0.7163601161665053</v>
      </c>
      <c r="G60" s="7">
        <f t="shared" si="8"/>
        <v>0.12584704743465633</v>
      </c>
      <c r="H60" s="7">
        <f t="shared" si="8"/>
        <v>0.006776379477250726</v>
      </c>
      <c r="I60" s="7">
        <f t="shared" si="8"/>
        <v>0.012584704743465635</v>
      </c>
      <c r="J60" s="7">
        <f t="shared" si="8"/>
        <v>0.007744433688286544</v>
      </c>
      <c r="K60" s="7">
        <f t="shared" si="8"/>
        <v>0.13068731848983542</v>
      </c>
      <c r="L60" s="6" t="s">
        <v>238</v>
      </c>
      <c r="M60" s="10">
        <f>M59/$D$18</f>
        <v>0.5653436592449177</v>
      </c>
      <c r="N60" s="10">
        <f>N59/$D$18</f>
        <v>0.3765730880929332</v>
      </c>
      <c r="O60" s="10">
        <f>O59/$D$18</f>
        <v>0.05808325266214908</v>
      </c>
      <c r="P60" s="1"/>
      <c r="Q60" s="10">
        <f>Q59/$D$18</f>
        <v>0.18973862536302033</v>
      </c>
      <c r="R60" s="10">
        <f>R59/$D$18</f>
        <v>0.8102613746369797</v>
      </c>
      <c r="S60" s="3"/>
      <c r="T60" s="10">
        <f>T59/$D$18</f>
        <v>0.03388189738625363</v>
      </c>
      <c r="U60" s="10">
        <f>U59/$D$18</f>
        <v>0.19554695062923524</v>
      </c>
      <c r="V60" s="10">
        <f>V59/$D$18</f>
        <v>0.1510164569215876</v>
      </c>
      <c r="W60" s="10">
        <f>W59/$D$18</f>
        <v>0.13262342691190707</v>
      </c>
      <c r="X60" s="10">
        <f>X59/$D$18</f>
        <v>0.48693126815101645</v>
      </c>
      <c r="Y60" s="11" t="s">
        <v>238</v>
      </c>
      <c r="Z60" s="10">
        <f>Z59/$D$18</f>
        <v>0.17037754114230397</v>
      </c>
      <c r="AA60" s="10">
        <f>AA59/$D$18</f>
        <v>0.12681510164569215</v>
      </c>
      <c r="AB60" s="10">
        <f>AB59/$D$18</f>
        <v>0.4046466602129719</v>
      </c>
      <c r="AC60" s="10">
        <f>AC59/$D$18</f>
        <v>0.29816069699903197</v>
      </c>
    </row>
    <row r="61" spans="2:30" ht="16.5">
      <c r="B61" s="1" t="s">
        <v>350</v>
      </c>
      <c r="D61" s="3">
        <v>1030</v>
      </c>
      <c r="E61" s="9"/>
      <c r="F61" s="3">
        <f aca="true" t="shared" si="9" ref="F61:K61">F62+F63</f>
        <v>740</v>
      </c>
      <c r="G61" s="3">
        <f t="shared" si="9"/>
        <v>130</v>
      </c>
      <c r="H61" s="3">
        <f t="shared" si="9"/>
        <v>7</v>
      </c>
      <c r="I61" s="3">
        <f t="shared" si="9"/>
        <v>11</v>
      </c>
      <c r="J61" s="3">
        <f t="shared" si="9"/>
        <v>8</v>
      </c>
      <c r="K61" s="3">
        <f t="shared" si="9"/>
        <v>134</v>
      </c>
      <c r="L61" s="3"/>
      <c r="M61" s="3">
        <f>SUM(M62:M63)</f>
        <v>592</v>
      </c>
      <c r="N61" s="3">
        <f>SUM(N62:N63)</f>
        <v>385</v>
      </c>
      <c r="O61" s="3">
        <f>SUM(O62:O63)</f>
        <v>53</v>
      </c>
      <c r="P61" s="3"/>
      <c r="Q61" s="3">
        <v>196</v>
      </c>
      <c r="R61" s="3">
        <v>834</v>
      </c>
      <c r="S61" s="3"/>
      <c r="T61" s="3">
        <f>SUM(T62:T63)</f>
        <v>35</v>
      </c>
      <c r="U61" s="3">
        <f>SUM(U62:U63)</f>
        <v>202</v>
      </c>
      <c r="V61" s="3">
        <f>SUM(V62:V63)</f>
        <v>155</v>
      </c>
      <c r="W61" s="3">
        <f>SUM(W62:W63)</f>
        <v>136</v>
      </c>
      <c r="X61" s="3">
        <f>SUM(X62:X63)</f>
        <v>502</v>
      </c>
      <c r="Y61" s="3"/>
      <c r="Z61" s="3">
        <f>SUM(Z62:Z63)</f>
        <v>175</v>
      </c>
      <c r="AA61" s="3">
        <f>SUM(AA62:AA63)</f>
        <v>131</v>
      </c>
      <c r="AB61" s="3">
        <f>SUM(AB62:AB63)</f>
        <v>418</v>
      </c>
      <c r="AC61" s="3">
        <f>SUM(AC62:AC63)</f>
        <v>306</v>
      </c>
      <c r="AD61" s="3"/>
    </row>
    <row r="62" spans="2:30" ht="16.5">
      <c r="B62" s="1" t="s">
        <v>230</v>
      </c>
      <c r="D62" s="3">
        <v>963</v>
      </c>
      <c r="E62" s="9"/>
      <c r="F62" s="3">
        <v>690</v>
      </c>
      <c r="G62" s="3">
        <v>116</v>
      </c>
      <c r="H62" s="3">
        <v>6</v>
      </c>
      <c r="I62" s="3">
        <v>10</v>
      </c>
      <c r="J62" s="3">
        <v>7</v>
      </c>
      <c r="K62" s="3">
        <v>134</v>
      </c>
      <c r="L62" s="3"/>
      <c r="M62" s="3">
        <v>550</v>
      </c>
      <c r="N62" s="3">
        <v>366</v>
      </c>
      <c r="O62" s="3">
        <v>47</v>
      </c>
      <c r="P62" s="3"/>
      <c r="Q62" s="3">
        <v>192</v>
      </c>
      <c r="R62" s="3">
        <v>771</v>
      </c>
      <c r="S62" s="3"/>
      <c r="T62" s="3">
        <v>32</v>
      </c>
      <c r="U62" s="3">
        <v>192</v>
      </c>
      <c r="V62" s="3">
        <v>149</v>
      </c>
      <c r="W62" s="3">
        <v>128</v>
      </c>
      <c r="X62" s="3">
        <v>462</v>
      </c>
      <c r="Y62" s="3"/>
      <c r="Z62" s="3">
        <v>168</v>
      </c>
      <c r="AA62" s="3">
        <v>117</v>
      </c>
      <c r="AB62" s="3">
        <v>398</v>
      </c>
      <c r="AC62" s="3">
        <v>280</v>
      </c>
      <c r="AD62" s="3"/>
    </row>
    <row r="63" spans="2:30" ht="16.5">
      <c r="B63" s="1" t="s">
        <v>219</v>
      </c>
      <c r="D63" s="3">
        <v>67</v>
      </c>
      <c r="E63" s="9"/>
      <c r="F63" s="3">
        <v>50</v>
      </c>
      <c r="G63" s="3">
        <v>14</v>
      </c>
      <c r="H63" s="3">
        <v>1</v>
      </c>
      <c r="I63" s="3">
        <v>1</v>
      </c>
      <c r="J63" s="3">
        <v>1</v>
      </c>
      <c r="K63" s="3">
        <v>0</v>
      </c>
      <c r="L63" s="3"/>
      <c r="M63" s="3">
        <v>42</v>
      </c>
      <c r="N63" s="3">
        <v>19</v>
      </c>
      <c r="O63" s="3">
        <v>6</v>
      </c>
      <c r="P63" s="3"/>
      <c r="Q63" s="3">
        <v>4</v>
      </c>
      <c r="R63" s="3">
        <v>63</v>
      </c>
      <c r="S63" s="3"/>
      <c r="T63" s="3">
        <v>3</v>
      </c>
      <c r="U63" s="3">
        <v>10</v>
      </c>
      <c r="V63" s="3">
        <v>6</v>
      </c>
      <c r="W63" s="3">
        <v>8</v>
      </c>
      <c r="X63" s="3">
        <v>40</v>
      </c>
      <c r="Y63" s="3"/>
      <c r="Z63" s="3">
        <v>7</v>
      </c>
      <c r="AA63" s="3">
        <v>14</v>
      </c>
      <c r="AB63" s="3">
        <v>20</v>
      </c>
      <c r="AC63" s="3">
        <v>26</v>
      </c>
      <c r="AD63" s="3"/>
    </row>
    <row r="64" spans="2:30" ht="16.5">
      <c r="B64" s="1"/>
      <c r="D64" s="1"/>
      <c r="M64" s="3"/>
      <c r="N64" s="3"/>
      <c r="O64" s="3"/>
      <c r="Q64" s="3"/>
      <c r="R64" s="3"/>
      <c r="T64" s="3"/>
      <c r="U64" s="3"/>
      <c r="V64" s="3"/>
      <c r="W64" s="3"/>
      <c r="X64" s="3"/>
      <c r="Y64" s="3"/>
      <c r="Z64" s="3"/>
      <c r="AA64" s="3"/>
      <c r="AB64" s="3"/>
      <c r="AC64" s="3"/>
      <c r="AD64" s="3"/>
    </row>
    <row r="65" spans="2:29" ht="16.5">
      <c r="B65" s="1" t="s">
        <v>351</v>
      </c>
      <c r="C65" s="1"/>
      <c r="D65" s="6">
        <f>D62/D61</f>
        <v>0.9349514563106797</v>
      </c>
      <c r="F65" s="6">
        <f aca="true" t="shared" si="10" ref="F65:K65">F62/F61</f>
        <v>0.9324324324324325</v>
      </c>
      <c r="G65" s="30">
        <f t="shared" si="10"/>
        <v>0.8923076923076924</v>
      </c>
      <c r="H65" s="30">
        <f t="shared" si="10"/>
        <v>0.8571428571428571</v>
      </c>
      <c r="I65" s="30">
        <f t="shared" si="10"/>
        <v>0.9090909090909091</v>
      </c>
      <c r="J65" s="30">
        <f t="shared" si="10"/>
        <v>0.875</v>
      </c>
      <c r="K65" s="30">
        <f t="shared" si="10"/>
        <v>1</v>
      </c>
      <c r="L65" s="1"/>
      <c r="M65" s="6">
        <f>M62/M61</f>
        <v>0.9290540540540541</v>
      </c>
      <c r="N65" s="6">
        <f>N62/N61</f>
        <v>0.9506493506493506</v>
      </c>
      <c r="O65" s="30">
        <f>O62/O61</f>
        <v>0.8867924528301887</v>
      </c>
      <c r="P65" s="2"/>
      <c r="Q65" s="30">
        <f>Q62/Q61</f>
        <v>0.9795918367346939</v>
      </c>
      <c r="R65" s="6">
        <f>R62/R61</f>
        <v>0.9244604316546763</v>
      </c>
      <c r="S65" s="1"/>
      <c r="T65" s="6">
        <f>T62/T61</f>
        <v>0.9142857142857143</v>
      </c>
      <c r="U65" s="6">
        <f>U62/U61</f>
        <v>0.9504950495049505</v>
      </c>
      <c r="V65" s="30">
        <f>V62/V61</f>
        <v>0.9612903225806452</v>
      </c>
      <c r="W65" s="6">
        <f>W62/W61</f>
        <v>0.9411764705882353</v>
      </c>
      <c r="X65" s="6">
        <f>X62/X61</f>
        <v>0.9203187250996016</v>
      </c>
      <c r="Z65" s="30">
        <f>Z62/Z61</f>
        <v>0.96</v>
      </c>
      <c r="AA65" s="30">
        <f>AA62/AA61</f>
        <v>0.8931297709923665</v>
      </c>
      <c r="AB65" s="6">
        <f>AB62/AB61</f>
        <v>0.9521531100478469</v>
      </c>
      <c r="AC65" s="6">
        <f>AC62/AC61</f>
        <v>0.9150326797385621</v>
      </c>
    </row>
    <row r="66" spans="2:29" ht="16.5">
      <c r="B66" s="1" t="s">
        <v>27</v>
      </c>
      <c r="C66" s="1"/>
      <c r="D66" s="6"/>
      <c r="F66" s="70">
        <f aca="true" t="shared" si="11" ref="F66:K66">(F65-$D$65)/$D$71</f>
        <v>-0.32793548487516927</v>
      </c>
      <c r="G66" s="69">
        <f t="shared" si="11"/>
        <v>-5.551516818075021</v>
      </c>
      <c r="H66" s="69">
        <f t="shared" si="11"/>
        <v>-10.129400088621761</v>
      </c>
      <c r="I66" s="69">
        <f t="shared" si="11"/>
        <v>-3.3666179844050026</v>
      </c>
      <c r="J66" s="69">
        <f t="shared" si="11"/>
        <v>-7.804693740297245</v>
      </c>
      <c r="K66" s="69">
        <f t="shared" si="11"/>
        <v>8.468250697974325</v>
      </c>
      <c r="L66" s="1"/>
      <c r="M66" s="70">
        <f>(M65-$D$65)/$D$71</f>
        <v>-0.7677447940176468</v>
      </c>
      <c r="N66" s="70">
        <f>(N65-$D$65)/$D$71</f>
        <v>2.043607698968404</v>
      </c>
      <c r="O66" s="69">
        <f>(O65-$D$65)/$D$71</f>
        <v>-6.269510302724452</v>
      </c>
      <c r="P66" s="2"/>
      <c r="Q66" s="69">
        <f>(Q65-$D$65)/$D$71</f>
        <v>5.81144344274631</v>
      </c>
      <c r="R66" s="70">
        <f>(R65-$D$65)/$D$71</f>
        <v>-1.3657588906214406</v>
      </c>
      <c r="S66" s="1"/>
      <c r="T66" s="70">
        <f>(T65-$D$65)/$D$71</f>
        <v>-2.690339773983327</v>
      </c>
      <c r="U66" s="70">
        <f>(U65-$D$65)/$D$71</f>
        <v>2.0235202273717174</v>
      </c>
      <c r="V66" s="69">
        <f>(V65-$D$65)/$D$71</f>
        <v>3.428887259025711</v>
      </c>
      <c r="W66" s="70">
        <f>(W65-$D$65)/$D$71</f>
        <v>0.8103944917288786</v>
      </c>
      <c r="X66" s="70">
        <f>(X65-$D$65)/$D$71</f>
        <v>-1.9049409758242908</v>
      </c>
      <c r="Z66" s="69">
        <f>(Z65-$D$65)/$D$71</f>
        <v>3.2609084777274178</v>
      </c>
      <c r="AA66" s="69">
        <f>(AA65-$D$65)/$D$71</f>
        <v>-5.444495691998309</v>
      </c>
      <c r="AB66" s="70">
        <f>(AB65-$D$65)/$D$71</f>
        <v>2.239372444090467</v>
      </c>
      <c r="AC66" s="70">
        <f>(AC65-$D$65)/$D$71</f>
        <v>-2.5930971554913214</v>
      </c>
    </row>
    <row r="67" spans="2:29" ht="16.5">
      <c r="B67" s="1"/>
      <c r="C67" s="1"/>
      <c r="D67" s="6"/>
      <c r="F67" s="6"/>
      <c r="G67" s="30"/>
      <c r="H67" s="30"/>
      <c r="I67" s="30"/>
      <c r="J67" s="30"/>
      <c r="K67" s="30"/>
      <c r="L67" s="1"/>
      <c r="M67" s="6"/>
      <c r="N67" s="6"/>
      <c r="O67" s="30"/>
      <c r="P67" s="2"/>
      <c r="Q67" s="30"/>
      <c r="R67" s="6"/>
      <c r="S67" s="1"/>
      <c r="T67" s="6"/>
      <c r="U67" s="6"/>
      <c r="V67" s="30"/>
      <c r="W67" s="6"/>
      <c r="X67" s="6"/>
      <c r="Z67" s="30"/>
      <c r="AA67" s="30"/>
      <c r="AB67" s="6"/>
      <c r="AC67" s="6"/>
    </row>
    <row r="68" spans="2:29" ht="16.5">
      <c r="B68" s="1" t="s">
        <v>352</v>
      </c>
      <c r="D68" s="6">
        <f>D63/D61</f>
        <v>0.06504854368932039</v>
      </c>
      <c r="F68" s="6">
        <f aca="true" t="shared" si="12" ref="F68:K68">F63/F61</f>
        <v>0.06756756756756757</v>
      </c>
      <c r="G68" s="30">
        <f t="shared" si="12"/>
        <v>0.1076923076923077</v>
      </c>
      <c r="H68" s="30">
        <f t="shared" si="12"/>
        <v>0.14285714285714285</v>
      </c>
      <c r="I68" s="30">
        <f t="shared" si="12"/>
        <v>0.09090909090909091</v>
      </c>
      <c r="J68" s="30">
        <f t="shared" si="12"/>
        <v>0.125</v>
      </c>
      <c r="K68" s="30">
        <f t="shared" si="12"/>
        <v>0</v>
      </c>
      <c r="L68" s="1"/>
      <c r="M68" s="6">
        <f>M63/M61</f>
        <v>0.07094594594594594</v>
      </c>
      <c r="N68" s="6">
        <f>N63/N61</f>
        <v>0.04935064935064935</v>
      </c>
      <c r="O68" s="30">
        <f>O63/O61</f>
        <v>0.11320754716981132</v>
      </c>
      <c r="P68" s="1"/>
      <c r="Q68" s="30">
        <f>Q63/Q61</f>
        <v>0.02040816326530612</v>
      </c>
      <c r="R68" s="6">
        <f>R63/R61</f>
        <v>0.07553956834532374</v>
      </c>
      <c r="S68" s="1"/>
      <c r="T68" s="6">
        <f>T63/T61</f>
        <v>0.08571428571428572</v>
      </c>
      <c r="U68" s="6">
        <f>U63/U61</f>
        <v>0.04950495049504951</v>
      </c>
      <c r="V68" s="30">
        <f>V63/V61</f>
        <v>0.03870967741935484</v>
      </c>
      <c r="W68" s="6">
        <f>W63/W61</f>
        <v>0.058823529411764705</v>
      </c>
      <c r="X68" s="6">
        <f>X63/X61</f>
        <v>0.0796812749003984</v>
      </c>
      <c r="Z68" s="30">
        <f>Z63/Z61</f>
        <v>0.04</v>
      </c>
      <c r="AA68" s="30">
        <f>AA63/AA61</f>
        <v>0.10687022900763359</v>
      </c>
      <c r="AB68" s="6">
        <f>AB63/AB61</f>
        <v>0.04784688995215311</v>
      </c>
      <c r="AC68" s="6">
        <f>AC63/AC61</f>
        <v>0.08496732026143791</v>
      </c>
    </row>
    <row r="69" spans="2:29" ht="16.5">
      <c r="B69" s="1" t="s">
        <v>37</v>
      </c>
      <c r="D69" s="6"/>
      <c r="F69" s="70">
        <f aca="true" t="shared" si="13" ref="F69:K69">(F68-$D$68)/$D$71</f>
        <v>0.32793548487516566</v>
      </c>
      <c r="G69" s="69">
        <f t="shared" si="13"/>
        <v>5.551516818075021</v>
      </c>
      <c r="H69" s="69">
        <f t="shared" si="13"/>
        <v>10.129400088621747</v>
      </c>
      <c r="I69" s="69">
        <f t="shared" si="13"/>
        <v>3.366617984404992</v>
      </c>
      <c r="J69" s="69">
        <f t="shared" si="13"/>
        <v>7.804693740297238</v>
      </c>
      <c r="K69" s="69">
        <f t="shared" si="13"/>
        <v>-8.468250697974332</v>
      </c>
      <c r="L69" s="1"/>
      <c r="M69" s="70">
        <f>(M68-$D$68)/$D$71</f>
        <v>0.7677447940176396</v>
      </c>
      <c r="N69" s="70">
        <f>(N68-$D$68)/$D$71</f>
        <v>-2.043607698968413</v>
      </c>
      <c r="O69" s="69">
        <f>(O68-$D$68)/$D$71</f>
        <v>6.2695103027244485</v>
      </c>
      <c r="P69" s="1"/>
      <c r="Q69" s="69">
        <f>(Q68-$D$68)/$D$71</f>
        <v>-5.811443442746321</v>
      </c>
      <c r="R69" s="70">
        <f>(R68-$D$68)/$D$71</f>
        <v>1.365758890621437</v>
      </c>
      <c r="S69" s="1"/>
      <c r="T69" s="70">
        <f>(T68-$D$68)/$D$71</f>
        <v>2.690339773983316</v>
      </c>
      <c r="U69" s="70">
        <f>(U68-$D$68)/$D$71</f>
        <v>-2.02352022737173</v>
      </c>
      <c r="V69" s="69">
        <f>(V68-$D$68)/$D$71</f>
        <v>-3.428887259025717</v>
      </c>
      <c r="W69" s="70">
        <f>(W68-$D$68)/$D$71</f>
        <v>-0.8103944917288876</v>
      </c>
      <c r="X69" s="70">
        <f>(X68-$D$68)/$D$71</f>
        <v>1.9049409758242781</v>
      </c>
      <c r="Z69" s="69">
        <f>(Z68-$D$68)/$D$71</f>
        <v>-3.2609084777274298</v>
      </c>
      <c r="AA69" s="69">
        <f>(AA68-$D$68)/$D$71</f>
        <v>5.444495691998307</v>
      </c>
      <c r="AB69" s="70">
        <f>(AB68-$D$68)/$D$71</f>
        <v>-2.2393724440904776</v>
      </c>
      <c r="AC69" s="70">
        <f>(AC68-$D$68)/$D$71</f>
        <v>2.5930971554913107</v>
      </c>
    </row>
    <row r="70" spans="2:29" ht="16.5">
      <c r="B70" s="1"/>
      <c r="D70" s="6"/>
      <c r="F70" s="6"/>
      <c r="G70" s="6"/>
      <c r="H70" s="6"/>
      <c r="I70" s="6"/>
      <c r="J70" s="6"/>
      <c r="K70" s="6"/>
      <c r="L70" s="1"/>
      <c r="M70" s="6"/>
      <c r="N70" s="6"/>
      <c r="O70" s="6"/>
      <c r="P70" s="1"/>
      <c r="Q70" s="6"/>
      <c r="R70" s="6"/>
      <c r="S70" s="1"/>
      <c r="T70" s="6"/>
      <c r="U70" s="6"/>
      <c r="V70" s="6"/>
      <c r="W70" s="6"/>
      <c r="X70" s="6"/>
      <c r="Z70" s="6"/>
      <c r="AA70" s="6"/>
      <c r="AB70" s="6"/>
      <c r="AC70" s="6"/>
    </row>
    <row r="71" spans="2:29" ht="16.5">
      <c r="B71" s="17" t="s">
        <v>28</v>
      </c>
      <c r="D71" s="6">
        <f>(0.935*0.065/D61)^0.5</f>
        <v>0.007681461733871493</v>
      </c>
      <c r="F71" s="6"/>
      <c r="G71" s="6"/>
      <c r="H71" s="6"/>
      <c r="I71" s="6"/>
      <c r="J71" s="6"/>
      <c r="K71" s="6"/>
      <c r="L71" s="1"/>
      <c r="M71" s="6"/>
      <c r="N71" s="6"/>
      <c r="O71" s="6"/>
      <c r="P71" s="1"/>
      <c r="Q71" s="6"/>
      <c r="R71" s="6"/>
      <c r="S71" s="1"/>
      <c r="T71" s="6"/>
      <c r="U71" s="6"/>
      <c r="V71" s="6"/>
      <c r="W71" s="6"/>
      <c r="X71" s="6"/>
      <c r="Z71" s="6"/>
      <c r="AA71" s="6"/>
      <c r="AB71" s="6"/>
      <c r="AC71" s="6"/>
    </row>
    <row r="72" spans="2:29" ht="16.5">
      <c r="B72" s="1"/>
      <c r="D72" s="6"/>
      <c r="F72" s="6"/>
      <c r="G72" s="6"/>
      <c r="H72" s="6"/>
      <c r="I72" s="6"/>
      <c r="J72" s="6"/>
      <c r="K72" s="6"/>
      <c r="L72" s="1"/>
      <c r="M72" s="6"/>
      <c r="N72" s="6"/>
      <c r="O72" s="6"/>
      <c r="P72" s="1"/>
      <c r="Q72" s="6"/>
      <c r="R72" s="6"/>
      <c r="S72" s="1"/>
      <c r="T72" s="6"/>
      <c r="U72" s="6"/>
      <c r="V72" s="6"/>
      <c r="W72" s="6"/>
      <c r="X72" s="6"/>
      <c r="Z72" s="6"/>
      <c r="AA72" s="6"/>
      <c r="AB72" s="6"/>
      <c r="AC72" s="6"/>
    </row>
    <row r="73" spans="2:29" ht="16.5">
      <c r="B73" s="1" t="s">
        <v>353</v>
      </c>
      <c r="D73" s="6">
        <f>D62/D62</f>
        <v>1</v>
      </c>
      <c r="F73" s="6">
        <f aca="true" t="shared" si="14" ref="F73:K73">F62/$D$62</f>
        <v>0.7165109034267912</v>
      </c>
      <c r="G73" s="6">
        <f t="shared" si="14"/>
        <v>0.12045690550363447</v>
      </c>
      <c r="H73" s="6">
        <f t="shared" si="14"/>
        <v>0.006230529595015576</v>
      </c>
      <c r="I73" s="6">
        <f t="shared" si="14"/>
        <v>0.010384215991692628</v>
      </c>
      <c r="J73" s="6">
        <f t="shared" si="14"/>
        <v>0.007268951194184839</v>
      </c>
      <c r="K73" s="6">
        <f t="shared" si="14"/>
        <v>0.1391484942886812</v>
      </c>
      <c r="L73" s="1"/>
      <c r="M73" s="6">
        <f>M62/$D$62</f>
        <v>0.5711318795430945</v>
      </c>
      <c r="N73" s="6">
        <f>N62/$D$62</f>
        <v>0.38006230529595014</v>
      </c>
      <c r="O73" s="6">
        <f>O62/$D$62</f>
        <v>0.04880581516095535</v>
      </c>
      <c r="P73" s="1"/>
      <c r="Q73" s="6">
        <f>Q62/$D$62</f>
        <v>0.19937694704049844</v>
      </c>
      <c r="R73" s="6">
        <f>R62/$D$62</f>
        <v>0.8006230529595015</v>
      </c>
      <c r="S73" s="1"/>
      <c r="T73" s="6">
        <f>T62/$D$62</f>
        <v>0.033229491173416406</v>
      </c>
      <c r="U73" s="6">
        <f>U62/$D$62</f>
        <v>0.19937694704049844</v>
      </c>
      <c r="V73" s="6">
        <f>V62/$D$62</f>
        <v>0.15472481827622014</v>
      </c>
      <c r="W73" s="6">
        <f>W62/$D$62</f>
        <v>0.13291796469366562</v>
      </c>
      <c r="X73" s="6">
        <f>X62/$D$62</f>
        <v>0.4797507788161994</v>
      </c>
      <c r="Z73" s="6">
        <f>Z62/$D$62</f>
        <v>0.17445482866043613</v>
      </c>
      <c r="AA73" s="6">
        <f>AA62/$D$62</f>
        <v>0.12149532710280374</v>
      </c>
      <c r="AB73" s="6">
        <f>AB62/$D$62</f>
        <v>0.4132917964693666</v>
      </c>
      <c r="AC73" s="6">
        <f>AC62/$D$62</f>
        <v>0.29075804776739356</v>
      </c>
    </row>
    <row r="74" spans="2:29" ht="16.5">
      <c r="B74" s="1" t="s">
        <v>354</v>
      </c>
      <c r="D74" s="6">
        <f>D63/D63</f>
        <v>1</v>
      </c>
      <c r="F74" s="6">
        <f aca="true" t="shared" si="15" ref="F74:K74">F63/$D$63</f>
        <v>0.746268656716418</v>
      </c>
      <c r="G74" s="6">
        <f t="shared" si="15"/>
        <v>0.208955223880597</v>
      </c>
      <c r="H74" s="6">
        <f t="shared" si="15"/>
        <v>0.014925373134328358</v>
      </c>
      <c r="I74" s="6">
        <f t="shared" si="15"/>
        <v>0.014925373134328358</v>
      </c>
      <c r="J74" s="6">
        <f t="shared" si="15"/>
        <v>0.014925373134328358</v>
      </c>
      <c r="K74" s="6">
        <f t="shared" si="15"/>
        <v>0</v>
      </c>
      <c r="M74" s="6">
        <f>M63/$D$63</f>
        <v>0.6268656716417911</v>
      </c>
      <c r="N74" s="6">
        <f>N63/$D$63</f>
        <v>0.2835820895522388</v>
      </c>
      <c r="O74" s="6">
        <f>O63/$D$63</f>
        <v>0.08955223880597014</v>
      </c>
      <c r="Q74" s="6">
        <f>Q63/$D$63</f>
        <v>0.05970149253731343</v>
      </c>
      <c r="R74" s="6">
        <f>R63/$D$63</f>
        <v>0.9402985074626866</v>
      </c>
      <c r="T74" s="6">
        <f>T63/$D$63</f>
        <v>0.04477611940298507</v>
      </c>
      <c r="U74" s="6">
        <f>U63/$D$63</f>
        <v>0.14925373134328357</v>
      </c>
      <c r="V74" s="6">
        <f>V63/$D$63</f>
        <v>0.08955223880597014</v>
      </c>
      <c r="W74" s="6">
        <f>W63/$D$63</f>
        <v>0.11940298507462686</v>
      </c>
      <c r="X74" s="6">
        <f>X63/$D$63</f>
        <v>0.5970149253731343</v>
      </c>
      <c r="Y74" s="11"/>
      <c r="Z74" s="6">
        <f>Z63/$D$63</f>
        <v>0.1044776119402985</v>
      </c>
      <c r="AA74" s="6">
        <f>AA63/$D$63</f>
        <v>0.208955223880597</v>
      </c>
      <c r="AB74" s="6">
        <f>AB63/$D$63</f>
        <v>0.29850746268656714</v>
      </c>
      <c r="AC74" s="6">
        <f>AC63/$D$63</f>
        <v>0.3880597014925373</v>
      </c>
    </row>
    <row r="75" ht="16.5">
      <c r="B75" s="1"/>
    </row>
    <row r="76" spans="2:29" ht="16.5">
      <c r="B76" s="1" t="s">
        <v>29</v>
      </c>
      <c r="F76" s="14">
        <v>0.17</v>
      </c>
      <c r="M76" s="1">
        <v>0.1409</v>
      </c>
      <c r="N76" s="1"/>
      <c r="O76" s="1"/>
      <c r="P76" s="1"/>
      <c r="Q76" s="1" t="s">
        <v>265</v>
      </c>
      <c r="R76" s="1"/>
      <c r="S76" s="1"/>
      <c r="T76" s="1">
        <v>0.2831</v>
      </c>
      <c r="U76" s="1"/>
      <c r="V76" s="1"/>
      <c r="W76" s="1"/>
      <c r="X76" s="1"/>
      <c r="Y76" s="1"/>
      <c r="Z76" s="1">
        <v>0.0223</v>
      </c>
      <c r="AA76" s="1"/>
      <c r="AB76" s="1"/>
      <c r="AC76" s="1"/>
    </row>
    <row r="77" spans="2:29" ht="16.5">
      <c r="B77" s="1" t="s">
        <v>355</v>
      </c>
      <c r="F77" t="s">
        <v>263</v>
      </c>
      <c r="M77" s="1" t="s">
        <v>263</v>
      </c>
      <c r="N77" s="1"/>
      <c r="O77" s="1"/>
      <c r="P77" s="1"/>
      <c r="Q77" s="1" t="s">
        <v>266</v>
      </c>
      <c r="R77" s="1"/>
      <c r="S77" s="1"/>
      <c r="T77" s="1" t="s">
        <v>263</v>
      </c>
      <c r="U77" s="1"/>
      <c r="V77" s="1"/>
      <c r="W77" s="1"/>
      <c r="X77" s="1"/>
      <c r="Y77" s="1"/>
      <c r="Z77" s="1" t="s">
        <v>263</v>
      </c>
      <c r="AA77" s="1"/>
      <c r="AB77" s="1"/>
      <c r="AC77" s="1"/>
    </row>
    <row r="78" spans="2:29" ht="16.5">
      <c r="B78" s="1"/>
      <c r="M78" s="1"/>
      <c r="N78" s="1"/>
      <c r="O78" s="1"/>
      <c r="P78" s="1"/>
      <c r="Q78" s="1"/>
      <c r="R78" s="1"/>
      <c r="S78" s="1"/>
      <c r="T78" s="1"/>
      <c r="U78" s="1"/>
      <c r="V78" s="1"/>
      <c r="W78" s="1"/>
      <c r="X78" s="1"/>
      <c r="Y78" s="1"/>
      <c r="Z78" s="1"/>
      <c r="AA78" s="1"/>
      <c r="AB78" s="1"/>
      <c r="AC78" s="1"/>
    </row>
    <row r="79" spans="2:29" ht="16.5">
      <c r="B79" s="1"/>
      <c r="M79" s="1"/>
      <c r="N79" s="1"/>
      <c r="O79" s="1" t="s">
        <v>74</v>
      </c>
      <c r="P79" s="1"/>
      <c r="Q79" s="1"/>
      <c r="R79" s="1"/>
      <c r="S79" s="1"/>
      <c r="T79" s="1"/>
      <c r="U79" s="1"/>
      <c r="V79" s="1"/>
      <c r="W79" s="1"/>
      <c r="X79" s="1"/>
      <c r="Y79" s="1"/>
      <c r="Z79" s="1"/>
      <c r="AA79" s="1"/>
      <c r="AB79" s="1"/>
      <c r="AC79" s="1"/>
    </row>
    <row r="80" spans="2:29" ht="16.5">
      <c r="B80" s="1"/>
      <c r="M80" s="1"/>
      <c r="N80" s="1"/>
      <c r="P80" s="1"/>
      <c r="Q80" s="1"/>
      <c r="R80" s="1"/>
      <c r="S80" s="1"/>
      <c r="T80" s="1"/>
      <c r="U80" s="1"/>
      <c r="V80" s="1"/>
      <c r="W80" s="1"/>
      <c r="X80" s="1"/>
      <c r="Y80" s="1"/>
      <c r="Z80" s="1"/>
      <c r="AA80" s="1"/>
      <c r="AB80" s="1"/>
      <c r="AC80" s="1"/>
    </row>
    <row r="81" spans="2:29" ht="16.5">
      <c r="B81" s="1"/>
      <c r="M81" s="1"/>
      <c r="N81" s="1"/>
      <c r="O81" s="68" t="s">
        <v>105</v>
      </c>
      <c r="P81" s="1"/>
      <c r="Q81" s="1"/>
      <c r="R81" s="1"/>
      <c r="S81" s="1"/>
      <c r="T81" s="1"/>
      <c r="U81" s="1"/>
      <c r="V81" s="1"/>
      <c r="W81" s="1"/>
      <c r="X81" s="1"/>
      <c r="Y81" s="1"/>
      <c r="Z81" s="1"/>
      <c r="AA81" s="1"/>
      <c r="AB81" s="1"/>
      <c r="AC81" s="1"/>
    </row>
    <row r="82" spans="2:29" ht="16.5">
      <c r="B82" s="1"/>
      <c r="M82" s="1"/>
      <c r="N82" s="1"/>
      <c r="O82" s="68"/>
      <c r="P82" s="1"/>
      <c r="Q82" s="1"/>
      <c r="R82" s="1"/>
      <c r="S82" s="1"/>
      <c r="T82" s="1"/>
      <c r="U82" s="1"/>
      <c r="V82" s="1"/>
      <c r="W82" s="1"/>
      <c r="X82" s="1"/>
      <c r="Y82" s="1"/>
      <c r="Z82" s="1"/>
      <c r="AA82" s="1"/>
      <c r="AB82" s="1"/>
      <c r="AC82" s="1"/>
    </row>
    <row r="83" spans="2:29" ht="16.5">
      <c r="B83" s="1"/>
      <c r="M83" s="1"/>
      <c r="N83" s="1"/>
      <c r="O83" s="68"/>
      <c r="P83" s="1"/>
      <c r="Q83" s="1"/>
      <c r="R83" s="1"/>
      <c r="S83" s="1"/>
      <c r="T83" s="1"/>
      <c r="U83" s="1"/>
      <c r="V83" s="1"/>
      <c r="W83" s="1"/>
      <c r="X83" s="1"/>
      <c r="Y83" s="1"/>
      <c r="Z83" s="1"/>
      <c r="AA83" s="1"/>
      <c r="AB83" s="1"/>
      <c r="AC83" s="1"/>
    </row>
    <row r="84" spans="2:29" ht="16.5">
      <c r="B84" s="1"/>
      <c r="M84" s="1"/>
      <c r="N84" s="1"/>
      <c r="O84" s="68"/>
      <c r="P84" s="1"/>
      <c r="Q84" s="1"/>
      <c r="R84" s="1"/>
      <c r="S84" s="1"/>
      <c r="T84" s="1"/>
      <c r="U84" s="1"/>
      <c r="V84" s="1"/>
      <c r="W84" s="1"/>
      <c r="X84" s="1"/>
      <c r="Y84" s="1"/>
      <c r="Z84" s="1"/>
      <c r="AA84" s="1"/>
      <c r="AB84" s="1"/>
      <c r="AC84" s="1"/>
    </row>
    <row r="85" spans="2:29" ht="24">
      <c r="B85" s="36" t="s">
        <v>295</v>
      </c>
      <c r="M85" s="1"/>
      <c r="N85" s="1"/>
      <c r="P85" s="1"/>
      <c r="Q85" s="1"/>
      <c r="R85" s="1"/>
      <c r="S85" s="1"/>
      <c r="T85" s="1"/>
      <c r="U85" s="1"/>
      <c r="V85" s="1"/>
      <c r="W85" s="1"/>
      <c r="X85" s="1"/>
      <c r="Y85" s="1"/>
      <c r="Z85" s="1"/>
      <c r="AA85" s="1"/>
      <c r="AB85" s="1"/>
      <c r="AC85" s="1"/>
    </row>
    <row r="86" spans="2:29" ht="24">
      <c r="B86" s="36"/>
      <c r="M86" s="1"/>
      <c r="N86" s="1"/>
      <c r="O86" s="68"/>
      <c r="P86" s="1"/>
      <c r="Q86" s="1"/>
      <c r="R86" s="1"/>
      <c r="S86" s="1"/>
      <c r="T86" s="1"/>
      <c r="U86" s="1"/>
      <c r="V86" s="1"/>
      <c r="W86" s="1"/>
      <c r="X86" s="1"/>
      <c r="Y86" s="1"/>
      <c r="Z86" s="1"/>
      <c r="AA86" s="1"/>
      <c r="AB86" s="1"/>
      <c r="AC86" s="1"/>
    </row>
    <row r="87" spans="2:29" ht="19.5">
      <c r="B87" s="34" t="s">
        <v>290</v>
      </c>
      <c r="C87" s="24">
        <v>1</v>
      </c>
      <c r="D87" s="24" t="s">
        <v>360</v>
      </c>
      <c r="M87" s="1"/>
      <c r="N87" s="1"/>
      <c r="O87" s="1"/>
      <c r="P87" s="1"/>
      <c r="Q87" s="1"/>
      <c r="R87" s="1"/>
      <c r="S87" s="1"/>
      <c r="T87" s="1"/>
      <c r="U87" s="1"/>
      <c r="V87" s="1"/>
      <c r="W87" s="1"/>
      <c r="X87" s="1"/>
      <c r="Y87" s="1"/>
      <c r="Z87" s="1"/>
      <c r="AA87" s="1"/>
      <c r="AB87" s="1"/>
      <c r="AC87" s="1"/>
    </row>
    <row r="88" spans="2:29" ht="19.5">
      <c r="B88" s="24"/>
      <c r="C88" s="24">
        <v>2</v>
      </c>
      <c r="D88" s="24" t="s">
        <v>55</v>
      </c>
      <c r="M88" s="1"/>
      <c r="N88" s="1"/>
      <c r="O88" s="1"/>
      <c r="P88" s="1"/>
      <c r="Q88" s="1"/>
      <c r="R88" s="1"/>
      <c r="S88" s="1"/>
      <c r="T88" s="1"/>
      <c r="U88" s="1"/>
      <c r="V88" s="1"/>
      <c r="W88" s="1"/>
      <c r="X88" s="1"/>
      <c r="Y88" s="1"/>
      <c r="Z88" s="1"/>
      <c r="AA88" s="1"/>
      <c r="AB88" s="1"/>
      <c r="AC88" s="1"/>
    </row>
    <row r="89" spans="2:29" ht="19.5">
      <c r="B89" s="24"/>
      <c r="C89" s="24"/>
      <c r="D89" s="24"/>
      <c r="E89" s="24" t="s">
        <v>108</v>
      </c>
      <c r="M89" s="1"/>
      <c r="N89" s="1"/>
      <c r="O89" s="1"/>
      <c r="P89" s="1"/>
      <c r="Q89" s="1"/>
      <c r="R89" s="1"/>
      <c r="S89" s="1"/>
      <c r="T89" s="1"/>
      <c r="U89" s="1"/>
      <c r="V89" s="1"/>
      <c r="W89" s="1"/>
      <c r="X89" s="1"/>
      <c r="Y89" s="1"/>
      <c r="Z89" s="1"/>
      <c r="AA89" s="1"/>
      <c r="AB89" s="1"/>
      <c r="AC89" s="1"/>
    </row>
    <row r="90" spans="2:17" ht="19.5">
      <c r="B90" s="24"/>
      <c r="C90" s="24">
        <v>3</v>
      </c>
      <c r="D90" s="24" t="s">
        <v>109</v>
      </c>
      <c r="O90" s="24" t="s">
        <v>110</v>
      </c>
      <c r="Q90" s="24"/>
    </row>
    <row r="91" spans="2:4" ht="19.5">
      <c r="B91" s="24"/>
      <c r="C91" s="24">
        <v>4</v>
      </c>
      <c r="D91" s="24" t="s">
        <v>57</v>
      </c>
    </row>
    <row r="92" spans="2:5" ht="19.5">
      <c r="B92" s="24"/>
      <c r="C92" s="24"/>
      <c r="D92" s="24"/>
      <c r="E92" s="24" t="s">
        <v>56</v>
      </c>
    </row>
    <row r="93" spans="2:4" ht="19.5">
      <c r="B93" s="24"/>
      <c r="C93" s="24">
        <v>5</v>
      </c>
      <c r="D93" s="24" t="s">
        <v>361</v>
      </c>
    </row>
    <row r="94" spans="2:4" ht="19.5">
      <c r="B94" s="24"/>
      <c r="C94" s="24">
        <v>6</v>
      </c>
      <c r="D94" s="24" t="s">
        <v>310</v>
      </c>
    </row>
    <row r="96" spans="6:29" ht="16.5">
      <c r="F96" s="2" t="s">
        <v>249</v>
      </c>
      <c r="G96" s="2" t="s">
        <v>250</v>
      </c>
      <c r="H96" s="2"/>
      <c r="I96" s="2"/>
      <c r="J96" s="2" t="s">
        <v>251</v>
      </c>
      <c r="K96" s="1"/>
      <c r="L96" s="1"/>
      <c r="M96" s="1"/>
      <c r="N96" s="1"/>
      <c r="O96" s="1"/>
      <c r="P96" s="1"/>
      <c r="Q96" s="1"/>
      <c r="R96" s="1"/>
      <c r="S96" s="1"/>
      <c r="T96" s="2" t="s">
        <v>58</v>
      </c>
      <c r="U96" s="1"/>
      <c r="V96" s="1"/>
      <c r="Z96" s="2" t="s">
        <v>247</v>
      </c>
      <c r="AA96" s="1"/>
      <c r="AB96" s="1"/>
      <c r="AC96" s="1"/>
    </row>
    <row r="97" spans="6:29" ht="16.5">
      <c r="F97" s="1"/>
      <c r="G97" s="3" t="s">
        <v>223</v>
      </c>
      <c r="H97" s="3"/>
      <c r="I97" s="3"/>
      <c r="J97" s="1"/>
      <c r="K97" s="1"/>
      <c r="L97" s="1"/>
      <c r="M97" s="2" t="s">
        <v>346</v>
      </c>
      <c r="N97" s="2"/>
      <c r="O97" s="1"/>
      <c r="P97" s="1"/>
      <c r="Q97" s="49" t="s">
        <v>22</v>
      </c>
      <c r="R97" s="17"/>
      <c r="S97" s="1"/>
      <c r="V97" s="3" t="s">
        <v>235</v>
      </c>
      <c r="W97" s="3" t="s">
        <v>236</v>
      </c>
      <c r="Z97" s="3" t="s">
        <v>241</v>
      </c>
      <c r="AA97" s="3" t="s">
        <v>243</v>
      </c>
      <c r="AB97" s="3"/>
      <c r="AC97" s="3"/>
    </row>
    <row r="98" spans="2:29" ht="16.5">
      <c r="B98" s="1" t="s">
        <v>231</v>
      </c>
      <c r="D98" s="4" t="s">
        <v>233</v>
      </c>
      <c r="F98" s="5" t="s">
        <v>222</v>
      </c>
      <c r="G98" s="5" t="s">
        <v>342</v>
      </c>
      <c r="H98" s="5" t="s">
        <v>246</v>
      </c>
      <c r="I98" s="5" t="s">
        <v>343</v>
      </c>
      <c r="J98" s="5" t="s">
        <v>344</v>
      </c>
      <c r="K98" s="5" t="s">
        <v>345</v>
      </c>
      <c r="L98" s="1"/>
      <c r="M98" s="5" t="s">
        <v>220</v>
      </c>
      <c r="N98" s="5" t="s">
        <v>221</v>
      </c>
      <c r="O98" s="5" t="s">
        <v>347</v>
      </c>
      <c r="P98" s="1"/>
      <c r="Q98" s="5" t="s">
        <v>225</v>
      </c>
      <c r="R98" s="5" t="s">
        <v>226</v>
      </c>
      <c r="S98" s="3"/>
      <c r="T98" s="5" t="s">
        <v>227</v>
      </c>
      <c r="U98" s="5" t="s">
        <v>228</v>
      </c>
      <c r="V98" s="5" t="s">
        <v>234</v>
      </c>
      <c r="W98" s="5" t="s">
        <v>234</v>
      </c>
      <c r="X98" s="5" t="s">
        <v>229</v>
      </c>
      <c r="Z98" s="5" t="s">
        <v>242</v>
      </c>
      <c r="AA98" s="5" t="s">
        <v>242</v>
      </c>
      <c r="AB98" s="5" t="s">
        <v>244</v>
      </c>
      <c r="AC98" s="5" t="s">
        <v>245</v>
      </c>
    </row>
    <row r="99" spans="2:29" ht="16.5">
      <c r="B99" s="1" t="s">
        <v>232</v>
      </c>
      <c r="D99" s="3">
        <v>1033</v>
      </c>
      <c r="E99" s="9"/>
      <c r="F99" s="3">
        <v>740</v>
      </c>
      <c r="G99" s="3">
        <v>130</v>
      </c>
      <c r="H99" s="3">
        <v>7</v>
      </c>
      <c r="I99" s="3">
        <v>13</v>
      </c>
      <c r="J99" s="3">
        <v>8</v>
      </c>
      <c r="K99" s="3">
        <v>135</v>
      </c>
      <c r="L99" s="1"/>
      <c r="M99" s="3">
        <v>584</v>
      </c>
      <c r="N99" s="3">
        <v>389</v>
      </c>
      <c r="O99" s="3">
        <v>60</v>
      </c>
      <c r="P99" s="1"/>
      <c r="Q99" s="3">
        <v>196</v>
      </c>
      <c r="R99" s="3">
        <v>837</v>
      </c>
      <c r="S99" s="3"/>
      <c r="T99" s="3">
        <v>35</v>
      </c>
      <c r="U99" s="3">
        <v>202</v>
      </c>
      <c r="V99" s="3">
        <v>156</v>
      </c>
      <c r="W99" s="3">
        <v>137</v>
      </c>
      <c r="X99" s="3">
        <v>503</v>
      </c>
      <c r="Y99" t="s">
        <v>238</v>
      </c>
      <c r="Z99" s="3">
        <v>176</v>
      </c>
      <c r="AA99" s="3">
        <v>131</v>
      </c>
      <c r="AB99" s="3">
        <v>418</v>
      </c>
      <c r="AC99" s="3">
        <v>308</v>
      </c>
    </row>
    <row r="100" spans="2:29" ht="16.5">
      <c r="B100" s="1"/>
      <c r="D100" s="6">
        <v>1</v>
      </c>
      <c r="F100" s="7">
        <f aca="true" t="shared" si="16" ref="F100:K100">F99/$D$18</f>
        <v>0.7163601161665053</v>
      </c>
      <c r="G100" s="7">
        <f t="shared" si="16"/>
        <v>0.12584704743465633</v>
      </c>
      <c r="H100" s="7">
        <f t="shared" si="16"/>
        <v>0.006776379477250726</v>
      </c>
      <c r="I100" s="7">
        <f t="shared" si="16"/>
        <v>0.012584704743465635</v>
      </c>
      <c r="J100" s="7">
        <f t="shared" si="16"/>
        <v>0.007744433688286544</v>
      </c>
      <c r="K100" s="7">
        <f t="shared" si="16"/>
        <v>0.13068731848983542</v>
      </c>
      <c r="L100" s="6" t="s">
        <v>238</v>
      </c>
      <c r="M100" s="10">
        <f>M99/$D$18</f>
        <v>0.5653436592449177</v>
      </c>
      <c r="N100" s="10">
        <f>N99/$D$18</f>
        <v>0.3765730880929332</v>
      </c>
      <c r="O100" s="10">
        <f>O99/$D$18</f>
        <v>0.05808325266214908</v>
      </c>
      <c r="P100" s="1"/>
      <c r="Q100" s="10">
        <f>Q99/$D$18</f>
        <v>0.18973862536302033</v>
      </c>
      <c r="R100" s="10">
        <f>R99/$D$18</f>
        <v>0.8102613746369797</v>
      </c>
      <c r="S100" s="3"/>
      <c r="T100" s="10">
        <f>T99/$D$18</f>
        <v>0.03388189738625363</v>
      </c>
      <c r="U100" s="10">
        <f>U99/$D$18</f>
        <v>0.19554695062923524</v>
      </c>
      <c r="V100" s="10">
        <f>V99/$D$18</f>
        <v>0.1510164569215876</v>
      </c>
      <c r="W100" s="10">
        <f>W99/$D$18</f>
        <v>0.13262342691190707</v>
      </c>
      <c r="X100" s="10">
        <f>X99/$D$18</f>
        <v>0.48693126815101645</v>
      </c>
      <c r="Y100" s="11" t="s">
        <v>238</v>
      </c>
      <c r="Z100" s="10">
        <f>Z99/$D$18</f>
        <v>0.17037754114230397</v>
      </c>
      <c r="AA100" s="10">
        <f>AA99/$D$18</f>
        <v>0.12681510164569215</v>
      </c>
      <c r="AB100" s="10">
        <f>AB99/$D$18</f>
        <v>0.4046466602129719</v>
      </c>
      <c r="AC100" s="10">
        <f>AC99/$D$18</f>
        <v>0.29816069699903197</v>
      </c>
    </row>
    <row r="101" spans="2:29" ht="16.5">
      <c r="B101" s="1"/>
      <c r="D101" s="6"/>
      <c r="F101" s="7"/>
      <c r="G101" s="7"/>
      <c r="H101" s="7"/>
      <c r="I101" s="7"/>
      <c r="J101" s="7"/>
      <c r="K101" s="7"/>
      <c r="L101" s="6"/>
      <c r="M101" s="10"/>
      <c r="N101" s="10"/>
      <c r="O101" s="10"/>
      <c r="P101" s="1"/>
      <c r="Q101" s="10"/>
      <c r="R101" s="10"/>
      <c r="S101" s="3"/>
      <c r="T101" s="10"/>
      <c r="U101" s="10"/>
      <c r="V101" s="10"/>
      <c r="W101" s="10"/>
      <c r="X101" s="10"/>
      <c r="Y101" s="11"/>
      <c r="Z101" s="10"/>
      <c r="AA101" s="10"/>
      <c r="AB101" s="10"/>
      <c r="AC101" s="10"/>
    </row>
    <row r="102" spans="2:29" ht="16.5">
      <c r="B102" s="1" t="s">
        <v>350</v>
      </c>
      <c r="D102" s="1">
        <v>1024</v>
      </c>
      <c r="F102" s="3">
        <f>SUM(F103:F104)</f>
        <v>737</v>
      </c>
      <c r="G102" s="3">
        <f>SUM(G103:G104)</f>
        <v>131</v>
      </c>
      <c r="H102" s="3">
        <f>SUM(H103:H104)</f>
        <v>7</v>
      </c>
      <c r="I102" s="3">
        <f>SUM(I103:I104)</f>
        <v>12</v>
      </c>
      <c r="J102" s="3">
        <v>7</v>
      </c>
      <c r="K102" s="3">
        <f>SUM(K103:K104)</f>
        <v>130</v>
      </c>
      <c r="L102" s="3"/>
      <c r="M102" s="3">
        <f>SUM(M103:M104)</f>
        <v>584</v>
      </c>
      <c r="N102" s="3">
        <f>SUM(N103:N104)</f>
        <v>388</v>
      </c>
      <c r="O102" s="3">
        <f>SUM(O103:O104)</f>
        <v>52</v>
      </c>
      <c r="P102" s="3"/>
      <c r="Q102" s="3">
        <f>SUM(Q103:Q104)</f>
        <v>196</v>
      </c>
      <c r="R102" s="3">
        <f>SUM(R103:R104)</f>
        <v>828</v>
      </c>
      <c r="S102" s="3"/>
      <c r="T102" s="3">
        <f>SUM(T103:T104)</f>
        <v>35</v>
      </c>
      <c r="U102" s="3">
        <f>SUM(U103:U104)</f>
        <v>202</v>
      </c>
      <c r="V102" s="3">
        <f>SUM(V103:V104)</f>
        <v>155</v>
      </c>
      <c r="W102" s="3">
        <f>SUM(W103:W104)</f>
        <v>132</v>
      </c>
      <c r="X102" s="3">
        <f>SUM(X103:X104)</f>
        <v>500</v>
      </c>
      <c r="Y102" s="3"/>
      <c r="Z102" s="3">
        <f>SUM(Z103:Z104)</f>
        <v>174</v>
      </c>
      <c r="AA102" s="3">
        <f>SUM(AA103:AA104)</f>
        <v>130</v>
      </c>
      <c r="AB102" s="3">
        <f>SUM(AB103:AB104)</f>
        <v>417</v>
      </c>
      <c r="AC102" s="3">
        <f>SUM(AC103:AC104)</f>
        <v>303</v>
      </c>
    </row>
    <row r="103" spans="2:29" ht="16.5">
      <c r="B103" s="1" t="s">
        <v>230</v>
      </c>
      <c r="D103" s="1">
        <v>920</v>
      </c>
      <c r="F103" s="3">
        <v>713</v>
      </c>
      <c r="G103" s="3">
        <v>93</v>
      </c>
      <c r="H103" s="3">
        <v>5</v>
      </c>
      <c r="I103" s="3">
        <v>10</v>
      </c>
      <c r="J103" s="3">
        <v>6</v>
      </c>
      <c r="K103" s="3">
        <v>93</v>
      </c>
      <c r="L103" s="3"/>
      <c r="M103" s="3">
        <v>536</v>
      </c>
      <c r="N103" s="3">
        <v>352</v>
      </c>
      <c r="O103" s="3">
        <v>32</v>
      </c>
      <c r="P103" s="3"/>
      <c r="Q103" s="3">
        <v>190</v>
      </c>
      <c r="R103" s="3">
        <v>730</v>
      </c>
      <c r="S103" s="3"/>
      <c r="T103" s="3">
        <v>32</v>
      </c>
      <c r="U103" s="3">
        <v>187</v>
      </c>
      <c r="V103" s="3">
        <v>146</v>
      </c>
      <c r="W103" s="3">
        <v>122</v>
      </c>
      <c r="X103" s="3">
        <v>433</v>
      </c>
      <c r="Y103" s="3"/>
      <c r="Z103" s="3">
        <v>160</v>
      </c>
      <c r="AA103" s="3">
        <v>109</v>
      </c>
      <c r="AB103" s="3">
        <v>386</v>
      </c>
      <c r="AC103" s="3">
        <v>265</v>
      </c>
    </row>
    <row r="104" spans="2:29" ht="16.5">
      <c r="B104" s="1" t="s">
        <v>219</v>
      </c>
      <c r="D104" s="1">
        <v>104</v>
      </c>
      <c r="F104" s="3">
        <v>24</v>
      </c>
      <c r="G104" s="3">
        <v>38</v>
      </c>
      <c r="H104" s="3">
        <v>2</v>
      </c>
      <c r="I104" s="3">
        <v>2</v>
      </c>
      <c r="J104" s="3">
        <v>1</v>
      </c>
      <c r="K104" s="3">
        <v>37</v>
      </c>
      <c r="L104" s="3"/>
      <c r="M104" s="3">
        <v>48</v>
      </c>
      <c r="N104" s="3">
        <v>36</v>
      </c>
      <c r="O104" s="3">
        <v>20</v>
      </c>
      <c r="P104" s="3"/>
      <c r="Q104" s="3">
        <v>6</v>
      </c>
      <c r="R104" s="3">
        <v>98</v>
      </c>
      <c r="S104" s="3"/>
      <c r="T104" s="3">
        <v>3</v>
      </c>
      <c r="U104" s="3">
        <v>15</v>
      </c>
      <c r="V104" s="3">
        <v>9</v>
      </c>
      <c r="W104" s="3">
        <v>10</v>
      </c>
      <c r="X104" s="3">
        <v>67</v>
      </c>
      <c r="Y104" s="3"/>
      <c r="Z104" s="3">
        <v>14</v>
      </c>
      <c r="AA104" s="3">
        <v>21</v>
      </c>
      <c r="AB104" s="3">
        <v>31</v>
      </c>
      <c r="AC104" s="3">
        <v>38</v>
      </c>
    </row>
    <row r="105" spans="2:29" ht="16.5">
      <c r="B105" s="1"/>
      <c r="D105" s="1"/>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2:29" ht="16.5">
      <c r="B106" s="1" t="s">
        <v>351</v>
      </c>
      <c r="C106" s="1"/>
      <c r="D106" s="6">
        <f>D103/D102</f>
        <v>0.8984375</v>
      </c>
      <c r="F106" s="30">
        <f aca="true" t="shared" si="17" ref="F106:K106">F103/F102</f>
        <v>0.9674355495251018</v>
      </c>
      <c r="G106" s="30">
        <f t="shared" si="17"/>
        <v>0.7099236641221374</v>
      </c>
      <c r="H106" s="30">
        <f t="shared" si="17"/>
        <v>0.7142857142857143</v>
      </c>
      <c r="I106" s="30">
        <f t="shared" si="17"/>
        <v>0.8333333333333334</v>
      </c>
      <c r="J106" s="30">
        <f t="shared" si="17"/>
        <v>0.8571428571428571</v>
      </c>
      <c r="K106" s="30">
        <f t="shared" si="17"/>
        <v>0.7153846153846154</v>
      </c>
      <c r="L106" s="1"/>
      <c r="M106" s="6">
        <f>M103/M102</f>
        <v>0.9178082191780822</v>
      </c>
      <c r="N106" s="6">
        <f>N103/N102</f>
        <v>0.9072164948453608</v>
      </c>
      <c r="O106" s="30">
        <f>O103/O102</f>
        <v>0.6153846153846154</v>
      </c>
      <c r="P106" s="1"/>
      <c r="Q106" s="30">
        <f>Q103/Q102</f>
        <v>0.9693877551020408</v>
      </c>
      <c r="R106" s="6">
        <f>R103/R102</f>
        <v>0.8816425120772947</v>
      </c>
      <c r="S106" s="1"/>
      <c r="T106" s="6">
        <f>T103/T102</f>
        <v>0.9142857142857143</v>
      </c>
      <c r="U106" s="6">
        <f>U103/U102</f>
        <v>0.9257425742574258</v>
      </c>
      <c r="V106" s="30">
        <f>V103/V102</f>
        <v>0.9419354838709677</v>
      </c>
      <c r="W106" s="6">
        <f>W103/W102</f>
        <v>0.9242424242424242</v>
      </c>
      <c r="X106" s="30">
        <f>X103/X102</f>
        <v>0.866</v>
      </c>
      <c r="Z106" s="6">
        <f>Z103/Z102</f>
        <v>0.9195402298850575</v>
      </c>
      <c r="AA106" s="30">
        <f>AA103/AA102</f>
        <v>0.8384615384615385</v>
      </c>
      <c r="AB106" s="6">
        <f>AB103/AB102</f>
        <v>0.9256594724220624</v>
      </c>
      <c r="AC106" s="6">
        <f>AC103/AC102</f>
        <v>0.8745874587458746</v>
      </c>
    </row>
    <row r="107" spans="2:29" ht="16.5">
      <c r="B107" s="1" t="s">
        <v>27</v>
      </c>
      <c r="C107" s="1"/>
      <c r="D107" s="6"/>
      <c r="F107" s="69">
        <f aca="true" t="shared" si="18" ref="F107:K107">(F106-$D$106)/$D$112</f>
        <v>7.295390413148676</v>
      </c>
      <c r="G107" s="69">
        <f t="shared" si="18"/>
        <v>-19.93218707593913</v>
      </c>
      <c r="H107" s="69">
        <f t="shared" si="18"/>
        <v>-19.47097318418331</v>
      </c>
      <c r="I107" s="69">
        <f t="shared" si="18"/>
        <v>-6.883677388347633</v>
      </c>
      <c r="J107" s="69">
        <f t="shared" si="18"/>
        <v>-4.366218229180506</v>
      </c>
      <c r="K107" s="69">
        <f t="shared" si="18"/>
        <v>-19.354782761452523</v>
      </c>
      <c r="L107" s="1"/>
      <c r="M107" s="70">
        <f>(M106-$D$106)/$D$112</f>
        <v>2.0481297654097355</v>
      </c>
      <c r="N107" s="70">
        <f>(N106-$D$106)/$D$112</f>
        <v>0.9282319612328561</v>
      </c>
      <c r="O107" s="69">
        <f>(O106-$D$106)/$D$112</f>
        <v>-29.92811122995449</v>
      </c>
      <c r="P107" s="1"/>
      <c r="Q107" s="69">
        <f>(Q106-$D$106)/$D$112</f>
        <v>7.501803521178849</v>
      </c>
      <c r="R107" s="70">
        <f>(R106-$D$106)/$D$112</f>
        <v>-1.7757892393128654</v>
      </c>
      <c r="S107" s="1"/>
      <c r="T107" s="70">
        <f>(T106-$D$106)/$D$112</f>
        <v>1.6756837528206217</v>
      </c>
      <c r="U107" s="70">
        <f>(U106-$D$106)/$D$112</f>
        <v>2.8870551898060035</v>
      </c>
      <c r="V107" s="69">
        <f>(V106-$D$106)/$D$112</f>
        <v>4.5991847118534235</v>
      </c>
      <c r="W107" s="70">
        <f>(W106-$D$106)/$D$112</f>
        <v>2.728439401199604</v>
      </c>
      <c r="X107" s="69">
        <f>(X106-$D$106)/$D$112</f>
        <v>-3.429723421970327</v>
      </c>
      <c r="Z107" s="70">
        <f>(Z106-$D$106)/$D$112</f>
        <v>2.2312609465678532</v>
      </c>
      <c r="AA107" s="69">
        <f>(AA106-$D$106)/$D$112</f>
        <v>-6.341455415603944</v>
      </c>
      <c r="AB107" s="70">
        <f>(AB106-$D$106)/$D$112</f>
        <v>2.8782685597896753</v>
      </c>
      <c r="AC107" s="70">
        <f>(AC106-$D$106)/$D$112</f>
        <v>-2.5217432016719026</v>
      </c>
    </row>
    <row r="108" spans="2:29" ht="16.5">
      <c r="B108" s="1"/>
      <c r="C108" s="1"/>
      <c r="D108" s="6"/>
      <c r="F108" s="30"/>
      <c r="G108" s="30"/>
      <c r="H108" s="30"/>
      <c r="I108" s="30"/>
      <c r="J108" s="30"/>
      <c r="K108" s="30"/>
      <c r="L108" s="1"/>
      <c r="M108" s="6"/>
      <c r="N108" s="6"/>
      <c r="O108" s="30"/>
      <c r="P108" s="1"/>
      <c r="Q108" s="30"/>
      <c r="R108" s="6"/>
      <c r="S108" s="1"/>
      <c r="T108" s="6"/>
      <c r="U108" s="30"/>
      <c r="V108" s="30"/>
      <c r="W108" s="6"/>
      <c r="X108" s="30"/>
      <c r="Z108" s="6"/>
      <c r="AA108" s="30"/>
      <c r="AB108" s="6"/>
      <c r="AC108" s="6"/>
    </row>
    <row r="109" spans="2:29" ht="16.5">
      <c r="B109" s="1" t="s">
        <v>352</v>
      </c>
      <c r="D109" s="6">
        <f>D104/D102</f>
        <v>0.1015625</v>
      </c>
      <c r="F109" s="30">
        <f aca="true" t="shared" si="19" ref="F109:K109">F104/F102</f>
        <v>0.032564450474898234</v>
      </c>
      <c r="G109" s="30">
        <f t="shared" si="19"/>
        <v>0.2900763358778626</v>
      </c>
      <c r="H109" s="30">
        <f t="shared" si="19"/>
        <v>0.2857142857142857</v>
      </c>
      <c r="I109" s="30">
        <f t="shared" si="19"/>
        <v>0.16666666666666666</v>
      </c>
      <c r="J109" s="30">
        <f t="shared" si="19"/>
        <v>0.14285714285714285</v>
      </c>
      <c r="K109" s="30">
        <f t="shared" si="19"/>
        <v>0.2846153846153846</v>
      </c>
      <c r="L109" s="1"/>
      <c r="M109" s="6">
        <f>M104/M102</f>
        <v>0.0821917808219178</v>
      </c>
      <c r="N109" s="6">
        <f>N104/N102</f>
        <v>0.09278350515463918</v>
      </c>
      <c r="O109" s="30">
        <f>O104/O102</f>
        <v>0.38461538461538464</v>
      </c>
      <c r="P109" s="1"/>
      <c r="Q109" s="30">
        <f>Q104/Q102</f>
        <v>0.030612244897959183</v>
      </c>
      <c r="R109" s="6">
        <f>R104/R102</f>
        <v>0.11835748792270531</v>
      </c>
      <c r="S109" s="1"/>
      <c r="T109" s="6">
        <f>T104/T102</f>
        <v>0.08571428571428572</v>
      </c>
      <c r="U109" s="6">
        <f>U104/U102</f>
        <v>0.07425742574257425</v>
      </c>
      <c r="V109" s="30">
        <f>V104/V102</f>
        <v>0.05806451612903226</v>
      </c>
      <c r="W109" s="6">
        <f>W104/W102</f>
        <v>0.07575757575757576</v>
      </c>
      <c r="X109" s="30">
        <f>X104/X102</f>
        <v>0.134</v>
      </c>
      <c r="Z109" s="6">
        <f>Z104/Z102</f>
        <v>0.08045977011494253</v>
      </c>
      <c r="AA109" s="30">
        <f>AA104/AA102</f>
        <v>0.16153846153846155</v>
      </c>
      <c r="AB109" s="30">
        <f>AB104/AB102</f>
        <v>0.07434052757793765</v>
      </c>
      <c r="AC109" s="6">
        <f>AC104/AC102</f>
        <v>0.1254125412541254</v>
      </c>
    </row>
    <row r="110" spans="2:29" ht="16.5">
      <c r="B110" s="1" t="s">
        <v>37</v>
      </c>
      <c r="D110" s="6"/>
      <c r="F110" s="69">
        <f aca="true" t="shared" si="20" ref="F110:K110">(F109-$D$109)/$D$112</f>
        <v>-7.295390413148674</v>
      </c>
      <c r="G110" s="69">
        <f t="shared" si="20"/>
        <v>19.932187075939122</v>
      </c>
      <c r="H110" s="69">
        <f t="shared" si="20"/>
        <v>19.47097318418331</v>
      </c>
      <c r="I110" s="69">
        <f t="shared" si="20"/>
        <v>6.883677388347635</v>
      </c>
      <c r="J110" s="69">
        <f t="shared" si="20"/>
        <v>4.3662182291805</v>
      </c>
      <c r="K110" s="69">
        <f t="shared" si="20"/>
        <v>19.354782761452523</v>
      </c>
      <c r="L110" s="1"/>
      <c r="M110" s="70">
        <f>(M109-$D$109)/$D$112</f>
        <v>-2.0481297654097355</v>
      </c>
      <c r="N110" s="70">
        <f>(N109-$D$109)/$D$112</f>
        <v>-0.9282319612328561</v>
      </c>
      <c r="O110" s="69">
        <f>(O109-$D$109)/$D$112</f>
        <v>29.928111229954496</v>
      </c>
      <c r="P110" s="1"/>
      <c r="Q110" s="69">
        <f>(Q109-$D$109)/$D$112</f>
        <v>-7.501803521178852</v>
      </c>
      <c r="R110" s="70">
        <f>(R109-$D$109)/$D$112</f>
        <v>1.7757892393128683</v>
      </c>
      <c r="S110" s="1"/>
      <c r="T110" s="70">
        <f>(T109-$D$109)/$D$112</f>
        <v>-1.6756837528206245</v>
      </c>
      <c r="U110" s="70">
        <f>(U109-$D$109)/$D$112</f>
        <v>-2.887055189805999</v>
      </c>
      <c r="V110" s="69">
        <f>(V109-$D$109)/$D$112</f>
        <v>-4.599184711853427</v>
      </c>
      <c r="W110" s="70">
        <f>(W109-$D$109)/$D$112</f>
        <v>-2.7284394011996085</v>
      </c>
      <c r="X110" s="69">
        <f>(X109-$D$109)/$D$112</f>
        <v>3.429723421970327</v>
      </c>
      <c r="Z110" s="70">
        <f>(Z109-$D$109)/$D$112</f>
        <v>-2.2312609465678546</v>
      </c>
      <c r="AA110" s="69">
        <f>(AA109-$D$109)/$D$112</f>
        <v>6.341455415603947</v>
      </c>
      <c r="AB110" s="70">
        <f>(AB109-$D$109)/$D$112</f>
        <v>-2.878268559789674</v>
      </c>
      <c r="AC110" s="70">
        <f>(AC109-$D$109)/$D$112</f>
        <v>2.5217432016719052</v>
      </c>
    </row>
    <row r="111" spans="2:29" ht="16.5">
      <c r="B111" s="1"/>
      <c r="D111" s="6"/>
      <c r="F111" s="6"/>
      <c r="G111" s="6"/>
      <c r="H111" s="6"/>
      <c r="I111" s="6"/>
      <c r="J111" s="6"/>
      <c r="K111" s="6"/>
      <c r="L111" s="1"/>
      <c r="M111" s="6"/>
      <c r="N111" s="6"/>
      <c r="O111" s="6"/>
      <c r="P111" s="1"/>
      <c r="Q111" s="6"/>
      <c r="R111" s="6"/>
      <c r="S111" s="1"/>
      <c r="T111" s="6"/>
      <c r="U111" s="6"/>
      <c r="V111" s="6"/>
      <c r="W111" s="6"/>
      <c r="X111" s="6"/>
      <c r="Z111" s="6"/>
      <c r="AA111" s="6"/>
      <c r="AB111" s="6"/>
      <c r="AC111" s="6"/>
    </row>
    <row r="112" spans="2:29" ht="16.5">
      <c r="B112" s="17" t="s">
        <v>28</v>
      </c>
      <c r="D112" s="6">
        <f>(0.898*0.102/D102)^0.5</f>
        <v>0.00945775971094635</v>
      </c>
      <c r="F112" s="6"/>
      <c r="G112" s="6"/>
      <c r="H112" s="6"/>
      <c r="I112" s="6"/>
      <c r="J112" s="6"/>
      <c r="K112" s="6"/>
      <c r="L112" s="1"/>
      <c r="M112" s="6"/>
      <c r="N112" s="6"/>
      <c r="O112" s="6"/>
      <c r="P112" s="1"/>
      <c r="Q112" s="6"/>
      <c r="R112" s="6"/>
      <c r="S112" s="1"/>
      <c r="T112" s="6"/>
      <c r="U112" s="6"/>
      <c r="V112" s="6"/>
      <c r="W112" s="6"/>
      <c r="X112" s="6"/>
      <c r="Z112" s="6"/>
      <c r="AA112" s="6"/>
      <c r="AB112" s="6"/>
      <c r="AC112" s="6"/>
    </row>
    <row r="113" spans="2:29" ht="16.5">
      <c r="B113" s="1"/>
      <c r="D113" s="6"/>
      <c r="F113" s="6"/>
      <c r="G113" s="6"/>
      <c r="H113" s="6"/>
      <c r="I113" s="6"/>
      <c r="J113" s="6"/>
      <c r="K113" s="6"/>
      <c r="L113" s="1"/>
      <c r="M113" s="6"/>
      <c r="N113" s="6"/>
      <c r="O113" s="6"/>
      <c r="P113" s="1"/>
      <c r="Q113" s="6"/>
      <c r="R113" s="6"/>
      <c r="S113" s="1"/>
      <c r="T113" s="6"/>
      <c r="U113" s="6"/>
      <c r="V113" s="6"/>
      <c r="W113" s="6"/>
      <c r="X113" s="6"/>
      <c r="Z113" s="6"/>
      <c r="AA113" s="6"/>
      <c r="AB113" s="6"/>
      <c r="AC113" s="6"/>
    </row>
    <row r="114" spans="2:29" ht="16.5">
      <c r="B114" s="1" t="s">
        <v>353</v>
      </c>
      <c r="D114" s="6">
        <f>D103/D103</f>
        <v>1</v>
      </c>
      <c r="F114" s="6">
        <f aca="true" t="shared" si="21" ref="F114:K114">F103/$D$103</f>
        <v>0.775</v>
      </c>
      <c r="G114" s="6">
        <f t="shared" si="21"/>
        <v>0.10108695652173913</v>
      </c>
      <c r="H114" s="6">
        <f t="shared" si="21"/>
        <v>0.005434782608695652</v>
      </c>
      <c r="I114" s="6">
        <f t="shared" si="21"/>
        <v>0.010869565217391304</v>
      </c>
      <c r="J114" s="6">
        <f t="shared" si="21"/>
        <v>0.006521739130434782</v>
      </c>
      <c r="K114" s="6">
        <f t="shared" si="21"/>
        <v>0.10108695652173913</v>
      </c>
      <c r="L114" s="1"/>
      <c r="M114" s="6">
        <f>M103/$D$22</f>
        <v>0.580715059588299</v>
      </c>
      <c r="N114" s="6">
        <f>N103/$D$22</f>
        <v>0.38136511375947996</v>
      </c>
      <c r="O114" s="6">
        <f>O103/$D$22</f>
        <v>0.03466955579631636</v>
      </c>
      <c r="P114" s="1"/>
      <c r="Q114" s="6">
        <f>Q103/$D$22</f>
        <v>0.20585048754062837</v>
      </c>
      <c r="R114" s="6">
        <f>R103/$D$22</f>
        <v>0.7908992416034669</v>
      </c>
      <c r="S114" s="1"/>
      <c r="T114" s="6">
        <f>T103/$D$22</f>
        <v>0.03466955579631636</v>
      </c>
      <c r="U114" s="6">
        <f>U103/$D$22</f>
        <v>0.20260021668472372</v>
      </c>
      <c r="V114" s="6">
        <f>V103/$D$22</f>
        <v>0.1581798483206934</v>
      </c>
      <c r="W114" s="6">
        <f>W103/$D$22</f>
        <v>0.13217768147345613</v>
      </c>
      <c r="X114" s="6">
        <f>X103/$D$22</f>
        <v>0.46912242686890576</v>
      </c>
      <c r="Z114" s="6">
        <f>Z103/$D$22</f>
        <v>0.1733477789815818</v>
      </c>
      <c r="AA114" s="6">
        <f>AA103/$D$22</f>
        <v>0.1180931744312026</v>
      </c>
      <c r="AB114" s="6">
        <f>AB103/$D$22</f>
        <v>0.4182015167930661</v>
      </c>
      <c r="AC114" s="6">
        <f>AC103/$D$22</f>
        <v>0.28710725893824485</v>
      </c>
    </row>
    <row r="115" spans="2:29" ht="16.5">
      <c r="B115" s="1" t="s">
        <v>354</v>
      </c>
      <c r="D115" s="6">
        <f>D104/D104</f>
        <v>1</v>
      </c>
      <c r="F115" s="6">
        <f aca="true" t="shared" si="22" ref="F115:K115">F104/$D$104</f>
        <v>0.23076923076923078</v>
      </c>
      <c r="G115" s="6">
        <f t="shared" si="22"/>
        <v>0.36538461538461536</v>
      </c>
      <c r="H115" s="6">
        <f t="shared" si="22"/>
        <v>0.019230769230769232</v>
      </c>
      <c r="I115" s="6">
        <f t="shared" si="22"/>
        <v>0.019230769230769232</v>
      </c>
      <c r="J115" s="6">
        <f t="shared" si="22"/>
        <v>0.009615384615384616</v>
      </c>
      <c r="K115" s="6">
        <f t="shared" si="22"/>
        <v>0.3557692307692308</v>
      </c>
      <c r="M115" s="6">
        <f>M104/$D$23</f>
        <v>0.6956521739130435</v>
      </c>
      <c r="N115" s="6">
        <f>N104/$D$23</f>
        <v>0.5217391304347826</v>
      </c>
      <c r="O115" s="6">
        <f>O104/$D$23</f>
        <v>0.2898550724637681</v>
      </c>
      <c r="Q115" s="6">
        <f>Q104/$D$23</f>
        <v>0.08695652173913043</v>
      </c>
      <c r="R115" s="6">
        <f>R104/$D$23</f>
        <v>1.4202898550724639</v>
      </c>
      <c r="T115" s="6">
        <f>T104/$D$23</f>
        <v>0.043478260869565216</v>
      </c>
      <c r="U115" s="6">
        <f>U104/$D$23</f>
        <v>0.21739130434782608</v>
      </c>
      <c r="V115" s="6">
        <f>V104/$D$23</f>
        <v>0.13043478260869565</v>
      </c>
      <c r="W115" s="6">
        <f>W104/$D$23</f>
        <v>0.14492753623188406</v>
      </c>
      <c r="X115" s="6">
        <f>X104/$D$23</f>
        <v>0.9710144927536232</v>
      </c>
      <c r="Y115" s="11"/>
      <c r="Z115" s="6">
        <f>Z104/$D$23</f>
        <v>0.2028985507246377</v>
      </c>
      <c r="AA115" s="6">
        <f>AA104/$D$23</f>
        <v>0.30434782608695654</v>
      </c>
      <c r="AB115" s="6">
        <f>AB104/$D$23</f>
        <v>0.4492753623188406</v>
      </c>
      <c r="AC115" s="6">
        <f>AC104/$D$23</f>
        <v>0.5507246376811594</v>
      </c>
    </row>
    <row r="116" ht="16.5">
      <c r="B116" s="1"/>
    </row>
    <row r="117" spans="2:27" ht="16.5">
      <c r="B117" s="1" t="s">
        <v>29</v>
      </c>
      <c r="F117" s="1" t="s">
        <v>31</v>
      </c>
      <c r="G117" s="1"/>
      <c r="H117" s="1"/>
      <c r="I117" s="1"/>
      <c r="J117" s="1"/>
      <c r="K117" s="1"/>
      <c r="L117" s="1"/>
      <c r="M117" s="1" t="s">
        <v>32</v>
      </c>
      <c r="N117" s="1"/>
      <c r="O117" s="1"/>
      <c r="P117" s="1"/>
      <c r="Q117" s="1">
        <v>0.0003</v>
      </c>
      <c r="R117" s="1"/>
      <c r="S117" s="1"/>
      <c r="T117" s="1"/>
      <c r="U117" s="1">
        <v>0.0087</v>
      </c>
      <c r="V117" s="1"/>
      <c r="W117" s="1"/>
      <c r="X117" s="1"/>
      <c r="Y117" s="1"/>
      <c r="Z117" s="1">
        <v>0.0105</v>
      </c>
      <c r="AA117" s="1"/>
    </row>
    <row r="118" spans="2:27" ht="16.5">
      <c r="B118" s="1" t="s">
        <v>355</v>
      </c>
      <c r="F118" s="1" t="s">
        <v>267</v>
      </c>
      <c r="G118" s="1"/>
      <c r="H118" s="1"/>
      <c r="I118" s="1"/>
      <c r="J118" s="1"/>
      <c r="K118" s="1"/>
      <c r="L118" s="1"/>
      <c r="M118" s="1" t="s">
        <v>267</v>
      </c>
      <c r="N118" s="1"/>
      <c r="O118" s="1"/>
      <c r="P118" s="1"/>
      <c r="Q118" s="1" t="s">
        <v>267</v>
      </c>
      <c r="R118" s="1"/>
      <c r="S118" s="1"/>
      <c r="T118" s="1"/>
      <c r="U118" s="1" t="s">
        <v>267</v>
      </c>
      <c r="V118" s="1"/>
      <c r="W118" s="1"/>
      <c r="X118" s="1"/>
      <c r="Y118" s="1"/>
      <c r="Z118" s="1" t="s">
        <v>263</v>
      </c>
      <c r="AA118" s="1"/>
    </row>
    <row r="119" spans="2:27" ht="16.5">
      <c r="B119" s="1"/>
      <c r="F119" s="1" t="s">
        <v>268</v>
      </c>
      <c r="G119" s="1"/>
      <c r="H119" s="1"/>
      <c r="I119" s="1"/>
      <c r="J119" s="1"/>
      <c r="K119" s="1"/>
      <c r="L119" s="1"/>
      <c r="M119" s="1"/>
      <c r="N119" s="1"/>
      <c r="O119" s="1"/>
      <c r="P119" s="1"/>
      <c r="Q119" s="1"/>
      <c r="R119" s="1"/>
      <c r="S119" s="1"/>
      <c r="T119" s="1"/>
      <c r="U119" s="1"/>
      <c r="V119" s="1"/>
      <c r="W119" s="1"/>
      <c r="X119" s="1"/>
      <c r="Y119" s="1"/>
      <c r="Z119" s="1"/>
      <c r="AA119" s="1"/>
    </row>
    <row r="120" spans="2:27" ht="16.5">
      <c r="B120" s="1"/>
      <c r="F120" s="1"/>
      <c r="G120" s="1"/>
      <c r="H120" s="1"/>
      <c r="I120" s="1"/>
      <c r="J120" s="1"/>
      <c r="K120" s="1"/>
      <c r="L120" s="1"/>
      <c r="M120" s="1"/>
      <c r="N120" s="1"/>
      <c r="O120" s="1"/>
      <c r="P120" s="1"/>
      <c r="Q120" s="1"/>
      <c r="R120" s="1"/>
      <c r="S120" s="1"/>
      <c r="T120" s="1"/>
      <c r="U120" s="1"/>
      <c r="V120" s="1"/>
      <c r="W120" s="1"/>
      <c r="X120" s="1"/>
      <c r="Y120" s="1"/>
      <c r="Z120" s="1"/>
      <c r="AA120" s="1"/>
    </row>
    <row r="121" spans="2:27" ht="16.5">
      <c r="B121" s="1"/>
      <c r="F121" s="1"/>
      <c r="G121" s="1"/>
      <c r="H121" s="1"/>
      <c r="I121" s="1"/>
      <c r="J121" s="1"/>
      <c r="K121" s="1"/>
      <c r="L121" s="1"/>
      <c r="M121" s="1"/>
      <c r="N121" s="1"/>
      <c r="O121" s="1" t="s">
        <v>74</v>
      </c>
      <c r="P121" s="1"/>
      <c r="Q121" s="1"/>
      <c r="R121" s="1"/>
      <c r="S121" s="1"/>
      <c r="T121" s="1"/>
      <c r="U121" s="1"/>
      <c r="V121" s="1"/>
      <c r="W121" s="1"/>
      <c r="X121" s="1"/>
      <c r="Y121" s="1"/>
      <c r="Z121" s="1"/>
      <c r="AA121" s="1"/>
    </row>
    <row r="122" spans="2:27" ht="16.5">
      <c r="B122" s="1"/>
      <c r="F122" s="1"/>
      <c r="G122" s="1"/>
      <c r="H122" s="1"/>
      <c r="I122" s="1"/>
      <c r="J122" s="1"/>
      <c r="K122" s="1"/>
      <c r="L122" s="1"/>
      <c r="M122" s="1"/>
      <c r="N122" s="1"/>
      <c r="P122" s="1"/>
      <c r="Q122" s="1"/>
      <c r="R122" s="1"/>
      <c r="S122" s="1"/>
      <c r="T122" s="1"/>
      <c r="U122" s="1"/>
      <c r="V122" s="1"/>
      <c r="W122" s="1"/>
      <c r="X122" s="1"/>
      <c r="Y122" s="1"/>
      <c r="Z122" s="1"/>
      <c r="AA122" s="1"/>
    </row>
    <row r="123" spans="2:27" ht="16.5">
      <c r="B123" s="1"/>
      <c r="F123" s="1"/>
      <c r="G123" s="1"/>
      <c r="H123" s="1"/>
      <c r="I123" s="1"/>
      <c r="J123" s="1"/>
      <c r="K123" s="1"/>
      <c r="L123" s="1"/>
      <c r="M123" s="1"/>
      <c r="N123" s="1"/>
      <c r="O123" s="68" t="s">
        <v>111</v>
      </c>
      <c r="P123" s="1"/>
      <c r="Q123" s="1"/>
      <c r="R123" s="1"/>
      <c r="S123" s="1"/>
      <c r="T123" s="1"/>
      <c r="U123" s="1"/>
      <c r="V123" s="1"/>
      <c r="W123" s="1"/>
      <c r="X123" s="1"/>
      <c r="Y123" s="1"/>
      <c r="Z123" s="1"/>
      <c r="AA123" s="1"/>
    </row>
    <row r="124" spans="2:27" ht="16.5">
      <c r="B124" s="1"/>
      <c r="F124" s="1"/>
      <c r="G124" s="1"/>
      <c r="H124" s="1"/>
      <c r="I124" s="1"/>
      <c r="J124" s="1"/>
      <c r="K124" s="1"/>
      <c r="L124" s="1"/>
      <c r="M124" s="1"/>
      <c r="N124" s="1"/>
      <c r="O124" s="1"/>
      <c r="P124" s="1"/>
      <c r="Q124" s="1"/>
      <c r="R124" s="1"/>
      <c r="S124" s="1"/>
      <c r="T124" s="1"/>
      <c r="U124" s="1"/>
      <c r="V124" s="1"/>
      <c r="W124" s="1"/>
      <c r="X124" s="1"/>
      <c r="Y124" s="1"/>
      <c r="Z124" s="1"/>
      <c r="AA124" s="1"/>
    </row>
    <row r="125" spans="2:27" ht="16.5">
      <c r="B125" s="1"/>
      <c r="F125" s="1"/>
      <c r="G125" s="1"/>
      <c r="H125" s="1"/>
      <c r="I125" s="1"/>
      <c r="J125" s="1"/>
      <c r="K125" s="1"/>
      <c r="L125" s="1"/>
      <c r="M125" s="1"/>
      <c r="N125" s="1"/>
      <c r="O125" s="1"/>
      <c r="P125" s="1"/>
      <c r="Q125" s="1"/>
      <c r="R125" s="1"/>
      <c r="S125" s="1"/>
      <c r="T125" s="1"/>
      <c r="U125" s="1"/>
      <c r="V125" s="1"/>
      <c r="W125" s="1"/>
      <c r="X125" s="1"/>
      <c r="Y125" s="1"/>
      <c r="Z125" s="1"/>
      <c r="AA125" s="1"/>
    </row>
    <row r="126" spans="2:27" ht="16.5">
      <c r="B126" s="1"/>
      <c r="F126" s="1"/>
      <c r="G126" s="1"/>
      <c r="H126" s="1"/>
      <c r="I126" s="1"/>
      <c r="J126" s="1"/>
      <c r="K126" s="1"/>
      <c r="L126" s="1"/>
      <c r="M126" s="1"/>
      <c r="N126" s="1"/>
      <c r="O126" s="1"/>
      <c r="P126" s="1"/>
      <c r="Q126" s="1"/>
      <c r="R126" s="1"/>
      <c r="S126" s="1"/>
      <c r="T126" s="1"/>
      <c r="U126" s="1"/>
      <c r="V126" s="1"/>
      <c r="W126" s="1"/>
      <c r="X126" s="1"/>
      <c r="Y126" s="1"/>
      <c r="Z126" s="1"/>
      <c r="AA126" s="1"/>
    </row>
    <row r="127" spans="2:27" ht="24">
      <c r="B127" s="36" t="s">
        <v>296</v>
      </c>
      <c r="F127" s="1"/>
      <c r="G127" s="1"/>
      <c r="H127" s="1"/>
      <c r="I127" s="1"/>
      <c r="J127" s="1"/>
      <c r="K127" s="1"/>
      <c r="L127" s="1"/>
      <c r="M127" s="1"/>
      <c r="N127" s="1"/>
      <c r="O127" s="1"/>
      <c r="P127" s="1"/>
      <c r="Q127" s="1"/>
      <c r="R127" s="1"/>
      <c r="S127" s="1"/>
      <c r="T127" s="1"/>
      <c r="U127" s="1"/>
      <c r="V127" s="1"/>
      <c r="W127" s="1"/>
      <c r="X127" s="1"/>
      <c r="Y127" s="1"/>
      <c r="Z127" s="1"/>
      <c r="AA127" s="1"/>
    </row>
    <row r="128" spans="2:27" ht="16.5">
      <c r="B128" s="1"/>
      <c r="F128" s="1"/>
      <c r="G128" s="1"/>
      <c r="H128" s="1"/>
      <c r="I128" s="1"/>
      <c r="J128" s="1"/>
      <c r="K128" s="1"/>
      <c r="L128" s="1"/>
      <c r="M128" s="1"/>
      <c r="N128" s="1"/>
      <c r="O128" s="1"/>
      <c r="P128" s="1"/>
      <c r="Q128" s="1"/>
      <c r="R128" s="1"/>
      <c r="S128" s="1"/>
      <c r="T128" s="1"/>
      <c r="U128" s="1"/>
      <c r="V128" s="1"/>
      <c r="W128" s="1"/>
      <c r="X128" s="1"/>
      <c r="Y128" s="1"/>
      <c r="Z128" s="1"/>
      <c r="AA128" s="1"/>
    </row>
    <row r="129" spans="2:27" ht="19.5">
      <c r="B129" s="34" t="s">
        <v>292</v>
      </c>
      <c r="C129" s="24">
        <v>1</v>
      </c>
      <c r="D129" s="24" t="s">
        <v>362</v>
      </c>
      <c r="F129" s="1"/>
      <c r="G129" s="1"/>
      <c r="H129" s="1"/>
      <c r="I129" s="1"/>
      <c r="J129" s="1"/>
      <c r="K129" s="1"/>
      <c r="L129" s="1"/>
      <c r="M129" s="1"/>
      <c r="N129" s="1"/>
      <c r="O129" s="1"/>
      <c r="P129" s="1"/>
      <c r="Q129" s="1"/>
      <c r="R129" s="1"/>
      <c r="S129" s="1"/>
      <c r="T129" s="1"/>
      <c r="U129" s="1"/>
      <c r="V129" s="1"/>
      <c r="W129" s="1"/>
      <c r="X129" s="1"/>
      <c r="Y129" s="1"/>
      <c r="Z129" s="1"/>
      <c r="AA129" s="1"/>
    </row>
    <row r="130" spans="2:27" ht="19.5">
      <c r="B130" s="24"/>
      <c r="C130" s="24">
        <v>2</v>
      </c>
      <c r="D130" s="24" t="s">
        <v>311</v>
      </c>
      <c r="F130" s="1"/>
      <c r="G130" s="1"/>
      <c r="H130" s="1"/>
      <c r="I130" s="1"/>
      <c r="J130" s="1"/>
      <c r="K130" s="1"/>
      <c r="L130" s="1"/>
      <c r="M130" s="1"/>
      <c r="N130" s="1"/>
      <c r="O130" s="1"/>
      <c r="P130" s="1"/>
      <c r="Q130" s="1"/>
      <c r="R130" s="1"/>
      <c r="S130" s="1"/>
      <c r="T130" s="1"/>
      <c r="U130" s="1"/>
      <c r="V130" s="1"/>
      <c r="W130" s="1"/>
      <c r="X130" s="1"/>
      <c r="Y130" s="1"/>
      <c r="Z130" s="1"/>
      <c r="AA130" s="1"/>
    </row>
    <row r="131" spans="2:4" ht="19.5">
      <c r="B131" s="24"/>
      <c r="C131" s="24">
        <v>3</v>
      </c>
      <c r="D131" s="24" t="s">
        <v>363</v>
      </c>
    </row>
    <row r="132" spans="2:4" ht="19.5">
      <c r="B132" s="24"/>
      <c r="C132" s="24"/>
      <c r="D132" s="24" t="s">
        <v>364</v>
      </c>
    </row>
    <row r="133" spans="2:4" ht="19.5">
      <c r="B133" s="24"/>
      <c r="C133" s="24">
        <v>4</v>
      </c>
      <c r="D133" s="24" t="s">
        <v>291</v>
      </c>
    </row>
    <row r="134" spans="2:4" ht="19.5">
      <c r="B134" s="24"/>
      <c r="C134" s="24">
        <v>5</v>
      </c>
      <c r="D134" s="24" t="s">
        <v>365</v>
      </c>
    </row>
    <row r="135" spans="2:4" ht="19.5">
      <c r="B135" s="24"/>
      <c r="C135" s="24"/>
      <c r="D135" s="24" t="s">
        <v>366</v>
      </c>
    </row>
    <row r="136" spans="2:4" ht="19.5">
      <c r="B136" s="24"/>
      <c r="C136" s="24">
        <v>6</v>
      </c>
      <c r="D136" s="24" t="s">
        <v>312</v>
      </c>
    </row>
    <row r="137" spans="2:3" ht="16.5">
      <c r="B137" s="1"/>
      <c r="C137" s="1"/>
    </row>
    <row r="138" spans="6:29" ht="16.5">
      <c r="F138" s="2" t="s">
        <v>249</v>
      </c>
      <c r="G138" s="2" t="s">
        <v>250</v>
      </c>
      <c r="H138" s="2"/>
      <c r="I138" s="2"/>
      <c r="J138" s="2" t="s">
        <v>251</v>
      </c>
      <c r="K138" s="1"/>
      <c r="L138" s="1"/>
      <c r="M138" s="1"/>
      <c r="N138" s="1"/>
      <c r="O138" s="1"/>
      <c r="P138" s="1"/>
      <c r="Q138" s="1"/>
      <c r="R138" s="1"/>
      <c r="S138" s="1"/>
      <c r="T138" s="2" t="s">
        <v>59</v>
      </c>
      <c r="U138" s="1"/>
      <c r="V138" s="1"/>
      <c r="Z138" s="2" t="s">
        <v>247</v>
      </c>
      <c r="AA138" s="1"/>
      <c r="AB138" s="1"/>
      <c r="AC138" s="1"/>
    </row>
    <row r="139" spans="6:29" ht="16.5">
      <c r="F139" s="1"/>
      <c r="G139" s="3" t="s">
        <v>223</v>
      </c>
      <c r="H139" s="3"/>
      <c r="I139" s="3"/>
      <c r="J139" s="1"/>
      <c r="K139" s="1"/>
      <c r="L139" s="1"/>
      <c r="M139" s="2" t="s">
        <v>112</v>
      </c>
      <c r="N139" s="2"/>
      <c r="O139" s="1"/>
      <c r="P139" s="1"/>
      <c r="Q139" s="49" t="s">
        <v>22</v>
      </c>
      <c r="R139" s="17"/>
      <c r="S139" s="1"/>
      <c r="V139" s="3" t="s">
        <v>235</v>
      </c>
      <c r="W139" s="3" t="s">
        <v>236</v>
      </c>
      <c r="Z139" s="3" t="s">
        <v>241</v>
      </c>
      <c r="AA139" s="3" t="s">
        <v>243</v>
      </c>
      <c r="AB139" s="3"/>
      <c r="AC139" s="3"/>
    </row>
    <row r="140" spans="4:29" ht="16.5">
      <c r="D140" s="4" t="s">
        <v>233</v>
      </c>
      <c r="F140" s="5" t="s">
        <v>222</v>
      </c>
      <c r="G140" s="5" t="s">
        <v>342</v>
      </c>
      <c r="H140" s="5" t="s">
        <v>246</v>
      </c>
      <c r="I140" s="5" t="s">
        <v>343</v>
      </c>
      <c r="J140" s="5" t="s">
        <v>344</v>
      </c>
      <c r="K140" s="5" t="s">
        <v>345</v>
      </c>
      <c r="L140" s="1"/>
      <c r="M140" s="5" t="s">
        <v>220</v>
      </c>
      <c r="N140" s="5" t="s">
        <v>221</v>
      </c>
      <c r="O140" s="5" t="s">
        <v>347</v>
      </c>
      <c r="P140" s="1"/>
      <c r="Q140" s="5" t="s">
        <v>225</v>
      </c>
      <c r="R140" s="5" t="s">
        <v>226</v>
      </c>
      <c r="S140" s="3"/>
      <c r="T140" s="5" t="s">
        <v>227</v>
      </c>
      <c r="U140" s="5" t="s">
        <v>228</v>
      </c>
      <c r="V140" s="5" t="s">
        <v>234</v>
      </c>
      <c r="W140" s="5" t="s">
        <v>234</v>
      </c>
      <c r="X140" s="5" t="s">
        <v>229</v>
      </c>
      <c r="Z140" s="5" t="s">
        <v>242</v>
      </c>
      <c r="AA140" s="5" t="s">
        <v>242</v>
      </c>
      <c r="AB140" s="5" t="s">
        <v>244</v>
      </c>
      <c r="AC140" s="5" t="s">
        <v>245</v>
      </c>
    </row>
    <row r="141" spans="2:29" ht="16.5">
      <c r="B141" s="1" t="s">
        <v>231</v>
      </c>
      <c r="D141" s="3">
        <v>1033</v>
      </c>
      <c r="E141" s="9"/>
      <c r="F141" s="3">
        <v>740</v>
      </c>
      <c r="G141" s="3">
        <v>130</v>
      </c>
      <c r="H141" s="3">
        <v>7</v>
      </c>
      <c r="I141" s="3">
        <v>13</v>
      </c>
      <c r="J141" s="3">
        <v>8</v>
      </c>
      <c r="K141" s="3">
        <v>135</v>
      </c>
      <c r="L141" s="1"/>
      <c r="M141" s="3">
        <v>583</v>
      </c>
      <c r="N141" s="3">
        <v>389</v>
      </c>
      <c r="O141" s="3">
        <v>60</v>
      </c>
      <c r="P141" s="1"/>
      <c r="Q141" s="3">
        <v>196</v>
      </c>
      <c r="R141" s="3">
        <v>837</v>
      </c>
      <c r="S141" s="3"/>
      <c r="T141" s="3">
        <v>35</v>
      </c>
      <c r="U141" s="3">
        <v>202</v>
      </c>
      <c r="V141" s="3">
        <v>156</v>
      </c>
      <c r="W141" s="3">
        <v>137</v>
      </c>
      <c r="X141" s="3">
        <v>503</v>
      </c>
      <c r="Y141" t="s">
        <v>238</v>
      </c>
      <c r="Z141" s="3">
        <v>176</v>
      </c>
      <c r="AA141" s="3">
        <v>131</v>
      </c>
      <c r="AB141" s="3">
        <v>418</v>
      </c>
      <c r="AC141" s="3">
        <v>308</v>
      </c>
    </row>
    <row r="142" spans="2:29" ht="16.5">
      <c r="B142" s="1" t="s">
        <v>232</v>
      </c>
      <c r="D142" s="6">
        <v>1</v>
      </c>
      <c r="F142" s="7">
        <f aca="true" t="shared" si="23" ref="F142:K142">F141/$D$18</f>
        <v>0.7163601161665053</v>
      </c>
      <c r="G142" s="7">
        <f t="shared" si="23"/>
        <v>0.12584704743465633</v>
      </c>
      <c r="H142" s="7">
        <f t="shared" si="23"/>
        <v>0.006776379477250726</v>
      </c>
      <c r="I142" s="7">
        <f t="shared" si="23"/>
        <v>0.012584704743465635</v>
      </c>
      <c r="J142" s="7">
        <f t="shared" si="23"/>
        <v>0.007744433688286544</v>
      </c>
      <c r="K142" s="7">
        <f t="shared" si="23"/>
        <v>0.13068731848983542</v>
      </c>
      <c r="L142" s="6" t="s">
        <v>238</v>
      </c>
      <c r="M142" s="10">
        <f>M141/$D$18</f>
        <v>0.5643756050338818</v>
      </c>
      <c r="N142" s="10">
        <f>N141/$D$18</f>
        <v>0.3765730880929332</v>
      </c>
      <c r="O142" s="10">
        <f>O141/$D$18</f>
        <v>0.05808325266214908</v>
      </c>
      <c r="P142" s="1"/>
      <c r="Q142" s="10">
        <f>Q141/$D$18</f>
        <v>0.18973862536302033</v>
      </c>
      <c r="R142" s="10">
        <f>R141/$D$18</f>
        <v>0.8102613746369797</v>
      </c>
      <c r="S142" s="3"/>
      <c r="T142" s="10">
        <f>T141/$D$18</f>
        <v>0.03388189738625363</v>
      </c>
      <c r="U142" s="10">
        <f>U141/$D$18</f>
        <v>0.19554695062923524</v>
      </c>
      <c r="V142" s="10">
        <f>V141/$D$18</f>
        <v>0.1510164569215876</v>
      </c>
      <c r="W142" s="10">
        <f>W141/$D$18</f>
        <v>0.13262342691190707</v>
      </c>
      <c r="X142" s="10">
        <f>X141/$D$18</f>
        <v>0.48693126815101645</v>
      </c>
      <c r="Y142" s="11" t="s">
        <v>238</v>
      </c>
      <c r="Z142" s="10">
        <f>Z141/$D$18</f>
        <v>0.17037754114230397</v>
      </c>
      <c r="AA142" s="10">
        <f>AA141/$D$18</f>
        <v>0.12681510164569215</v>
      </c>
      <c r="AB142" s="10">
        <f>AB141/$D$18</f>
        <v>0.4046466602129719</v>
      </c>
      <c r="AC142" s="10">
        <f>AC141/$D$18</f>
        <v>0.29816069699903197</v>
      </c>
    </row>
    <row r="143" ht="16.5">
      <c r="B143" s="1"/>
    </row>
    <row r="144" spans="2:29" ht="16.5">
      <c r="B144" s="1" t="s">
        <v>350</v>
      </c>
      <c r="D144" s="1">
        <v>1024</v>
      </c>
      <c r="F144" s="3">
        <f aca="true" t="shared" si="24" ref="F144:K144">SUM(F145:F146)</f>
        <v>733</v>
      </c>
      <c r="G144" s="3">
        <f t="shared" si="24"/>
        <v>130</v>
      </c>
      <c r="H144" s="3">
        <f t="shared" si="24"/>
        <v>7</v>
      </c>
      <c r="I144" s="3">
        <f t="shared" si="24"/>
        <v>12</v>
      </c>
      <c r="J144" s="3">
        <f t="shared" si="24"/>
        <v>8</v>
      </c>
      <c r="K144" s="3">
        <f t="shared" si="24"/>
        <v>134</v>
      </c>
      <c r="L144" s="3"/>
      <c r="M144" s="3">
        <f>SUM(M145:M146)</f>
        <v>583</v>
      </c>
      <c r="N144" s="3">
        <f>SUM(N145:N146)</f>
        <v>385</v>
      </c>
      <c r="O144" s="3">
        <f>SUM(O145:O146)</f>
        <v>56</v>
      </c>
      <c r="P144" s="3"/>
      <c r="Q144" s="3">
        <f>SUM(Q145:Q146)</f>
        <v>191</v>
      </c>
      <c r="R144" s="3">
        <f>SUM(R145:R146)</f>
        <v>833</v>
      </c>
      <c r="S144" s="3"/>
      <c r="T144" s="3">
        <f>SUM(T145:T146)</f>
        <v>34</v>
      </c>
      <c r="U144" s="3">
        <f>SUM(U145:U146)</f>
        <v>202</v>
      </c>
      <c r="V144" s="3">
        <f>SUM(V145:V146)</f>
        <v>155</v>
      </c>
      <c r="W144" s="3">
        <f>SUM(W145:W146)</f>
        <v>135</v>
      </c>
      <c r="X144" s="3">
        <f>SUM(X145:X146)</f>
        <v>498</v>
      </c>
      <c r="Y144" s="3"/>
      <c r="Z144" s="3">
        <f>SUM(Z145:Z146)</f>
        <v>174</v>
      </c>
      <c r="AA144" s="3">
        <f>SUM(AA145:AA146)</f>
        <v>131</v>
      </c>
      <c r="AB144" s="3">
        <f>SUM(AB145:AB146)</f>
        <v>414</v>
      </c>
      <c r="AC144" s="3">
        <f>SUM(AC145:AC146)</f>
        <v>305</v>
      </c>
    </row>
    <row r="145" spans="2:29" ht="16.5">
      <c r="B145" s="1" t="s">
        <v>230</v>
      </c>
      <c r="D145" s="1">
        <v>992</v>
      </c>
      <c r="F145" s="3">
        <v>718</v>
      </c>
      <c r="G145" s="3">
        <v>121</v>
      </c>
      <c r="H145" s="3">
        <v>5</v>
      </c>
      <c r="I145" s="3">
        <v>11</v>
      </c>
      <c r="J145" s="3">
        <v>7</v>
      </c>
      <c r="K145" s="3">
        <v>130</v>
      </c>
      <c r="L145" s="3"/>
      <c r="M145" s="3">
        <v>566</v>
      </c>
      <c r="N145" s="3">
        <v>373</v>
      </c>
      <c r="O145" s="3">
        <v>53</v>
      </c>
      <c r="P145" s="3"/>
      <c r="Q145" s="3">
        <v>189</v>
      </c>
      <c r="R145" s="3">
        <v>803</v>
      </c>
      <c r="S145" s="3"/>
      <c r="T145" s="3">
        <v>34</v>
      </c>
      <c r="U145" s="3">
        <v>197</v>
      </c>
      <c r="V145" s="3">
        <v>151</v>
      </c>
      <c r="W145" s="3">
        <v>131</v>
      </c>
      <c r="X145" s="3">
        <v>479</v>
      </c>
      <c r="Y145" s="3"/>
      <c r="Z145" s="3">
        <v>170</v>
      </c>
      <c r="AA145" s="3">
        <v>125</v>
      </c>
      <c r="AB145" s="3">
        <v>402</v>
      </c>
      <c r="AC145" s="3">
        <v>295</v>
      </c>
    </row>
    <row r="146" spans="2:29" ht="16.5">
      <c r="B146" s="1" t="s">
        <v>219</v>
      </c>
      <c r="D146" s="1">
        <v>32</v>
      </c>
      <c r="F146" s="3">
        <v>15</v>
      </c>
      <c r="G146" s="3">
        <v>9</v>
      </c>
      <c r="H146" s="3">
        <v>2</v>
      </c>
      <c r="I146" s="3">
        <v>1</v>
      </c>
      <c r="J146" s="3">
        <v>1</v>
      </c>
      <c r="K146" s="3">
        <v>4</v>
      </c>
      <c r="L146" s="3"/>
      <c r="M146" s="3">
        <v>17</v>
      </c>
      <c r="N146" s="3">
        <v>12</v>
      </c>
      <c r="O146" s="3">
        <v>3</v>
      </c>
      <c r="P146" s="3"/>
      <c r="Q146" s="3">
        <v>2</v>
      </c>
      <c r="R146" s="3">
        <v>30</v>
      </c>
      <c r="S146" s="3"/>
      <c r="T146" s="3">
        <v>0</v>
      </c>
      <c r="U146" s="3">
        <v>5</v>
      </c>
      <c r="V146" s="3">
        <v>4</v>
      </c>
      <c r="W146" s="3">
        <v>4</v>
      </c>
      <c r="X146" s="3">
        <v>19</v>
      </c>
      <c r="Y146" s="3"/>
      <c r="Z146" s="3">
        <v>4</v>
      </c>
      <c r="AA146" s="3">
        <v>6</v>
      </c>
      <c r="AB146" s="3">
        <v>12</v>
      </c>
      <c r="AC146" s="3">
        <v>10</v>
      </c>
    </row>
    <row r="147" spans="2:29" ht="16.5">
      <c r="B147" s="1"/>
      <c r="D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2:29" ht="16.5">
      <c r="B148" s="1" t="s">
        <v>351</v>
      </c>
      <c r="C148" s="1"/>
      <c r="D148" s="6">
        <f>D145/D144</f>
        <v>0.96875</v>
      </c>
      <c r="F148" s="6">
        <f aca="true" t="shared" si="25" ref="F148:K148">F145/F144</f>
        <v>0.9795361527967258</v>
      </c>
      <c r="G148" s="30">
        <f t="shared" si="25"/>
        <v>0.9307692307692308</v>
      </c>
      <c r="H148" s="30">
        <f t="shared" si="25"/>
        <v>0.7142857142857143</v>
      </c>
      <c r="I148" s="30">
        <f t="shared" si="25"/>
        <v>0.9166666666666666</v>
      </c>
      <c r="J148" s="30">
        <f t="shared" si="25"/>
        <v>0.875</v>
      </c>
      <c r="K148" s="6">
        <f t="shared" si="25"/>
        <v>0.9701492537313433</v>
      </c>
      <c r="L148" s="1"/>
      <c r="M148" s="6">
        <f>M145/M144</f>
        <v>0.9708404802744426</v>
      </c>
      <c r="N148" s="6">
        <f>N145/N144</f>
        <v>0.9688311688311688</v>
      </c>
      <c r="O148" s="30">
        <f>O145/O144</f>
        <v>0.9464285714285714</v>
      </c>
      <c r="P148" s="1"/>
      <c r="Q148" s="30">
        <f>Q145/Q144</f>
        <v>0.9895287958115183</v>
      </c>
      <c r="R148" s="6">
        <f>R145/R144</f>
        <v>0.963985594237695</v>
      </c>
      <c r="S148" s="1"/>
      <c r="T148" s="30">
        <f>T145/T144</f>
        <v>1</v>
      </c>
      <c r="U148" s="6">
        <f>U145/U144</f>
        <v>0.9752475247524752</v>
      </c>
      <c r="V148" s="6">
        <f>V145/V144</f>
        <v>0.9741935483870968</v>
      </c>
      <c r="W148" s="6">
        <f>W145/W144</f>
        <v>0.9703703703703703</v>
      </c>
      <c r="X148" s="6">
        <f>X145/X144</f>
        <v>0.9618473895582329</v>
      </c>
      <c r="Z148" s="6">
        <f>Z145/Z144</f>
        <v>0.9770114942528736</v>
      </c>
      <c r="AA148" s="6">
        <f>AA145/AA144</f>
        <v>0.9541984732824428</v>
      </c>
      <c r="AB148" s="6">
        <f>AB145/AB144</f>
        <v>0.9710144927536232</v>
      </c>
      <c r="AC148" s="6">
        <f>AC145/AC144</f>
        <v>0.9672131147540983</v>
      </c>
    </row>
    <row r="149" spans="2:29" ht="16.5">
      <c r="B149" s="1" t="s">
        <v>27</v>
      </c>
      <c r="C149" s="1"/>
      <c r="D149" s="6"/>
      <c r="F149" s="70">
        <f aca="true" t="shared" si="26" ref="F149:K149">(F148-$D$148)/$D$154</f>
        <v>1.9914701954250429</v>
      </c>
      <c r="G149" s="69">
        <f t="shared" si="26"/>
        <v>-7.012469723714067</v>
      </c>
      <c r="H149" s="70">
        <f t="shared" si="26"/>
        <v>-46.98227907117655</v>
      </c>
      <c r="I149" s="69">
        <f t="shared" si="26"/>
        <v>-9.616255950240822</v>
      </c>
      <c r="J149" s="69">
        <f t="shared" si="26"/>
        <v>-17.309260710433467</v>
      </c>
      <c r="K149" s="70">
        <f t="shared" si="26"/>
        <v>0.25834717478259367</v>
      </c>
      <c r="L149" s="1"/>
      <c r="M149" s="70">
        <f>(M148-$D$148)/$D$154</f>
        <v>0.3859697928570156</v>
      </c>
      <c r="N149" s="70">
        <f>(N148-$D$148)/$D$154</f>
        <v>0.014986372909464288</v>
      </c>
      <c r="O149" s="69">
        <f>(O148-$D$148)/$D$154</f>
        <v>-4.121252550103212</v>
      </c>
      <c r="P149" s="2"/>
      <c r="Q149" s="69">
        <f>(Q148-$D$148)/$D$154</f>
        <v>3.8364330021379565</v>
      </c>
      <c r="R149" s="70">
        <f>(R148-$D$148)/$D$154</f>
        <v>-0.8796623090136342</v>
      </c>
      <c r="S149" s="1"/>
      <c r="T149" s="69">
        <f>(T148-$D$148)/$D$154</f>
        <v>5.769753570144489</v>
      </c>
      <c r="U149" s="70">
        <f>(U148-$D$148)/$D$154</f>
        <v>1.1996517324062759</v>
      </c>
      <c r="V149" s="70">
        <f>(V148-$D$148)/$D$154</f>
        <v>1.0050538477025968</v>
      </c>
      <c r="W149" s="70">
        <f>(W148-$D$148)/$D$154</f>
        <v>0.29917240734081746</v>
      </c>
      <c r="X149" s="70">
        <f>(X148-$D$148)/$D$154</f>
        <v>-1.274443559670475</v>
      </c>
      <c r="Z149" s="70">
        <f>(Z148-$D$148)/$D$154</f>
        <v>1.5253371507278586</v>
      </c>
      <c r="AA149" s="70">
        <f>(AA148-$D$148)/$D$154</f>
        <v>-2.6866791433497172</v>
      </c>
      <c r="AB149" s="70">
        <f>(AB148-$D$148)/$D$154</f>
        <v>0.41809808479307564</v>
      </c>
      <c r="AC149" s="70">
        <f>(AC148-$D$148)/$D$154</f>
        <v>-0.2837583723021947</v>
      </c>
    </row>
    <row r="150" spans="2:29" ht="16.5">
      <c r="B150" s="1"/>
      <c r="C150" s="1"/>
      <c r="D150" s="6"/>
      <c r="F150" s="6"/>
      <c r="G150" s="30"/>
      <c r="H150" s="30"/>
      <c r="I150" s="30"/>
      <c r="J150" s="30"/>
      <c r="K150" s="6"/>
      <c r="L150" s="1"/>
      <c r="M150" s="6"/>
      <c r="N150" s="6"/>
      <c r="O150" s="6"/>
      <c r="P150" s="1"/>
      <c r="Q150" s="30"/>
      <c r="R150" s="6"/>
      <c r="S150" s="1"/>
      <c r="T150" s="30"/>
      <c r="U150" s="6"/>
      <c r="V150" s="6"/>
      <c r="W150" s="6"/>
      <c r="X150" s="6"/>
      <c r="Z150" s="6"/>
      <c r="AA150" s="6"/>
      <c r="AB150" s="6"/>
      <c r="AC150" s="6"/>
    </row>
    <row r="151" spans="2:29" ht="16.5">
      <c r="B151" s="1" t="s">
        <v>352</v>
      </c>
      <c r="D151" s="6">
        <f>D146/D144</f>
        <v>0.03125</v>
      </c>
      <c r="F151" s="6">
        <f aca="true" t="shared" si="27" ref="F151:K151">F146/F144</f>
        <v>0.020463847203274217</v>
      </c>
      <c r="G151" s="30">
        <f t="shared" si="27"/>
        <v>0.06923076923076923</v>
      </c>
      <c r="H151" s="30">
        <f t="shared" si="27"/>
        <v>0.2857142857142857</v>
      </c>
      <c r="I151" s="30">
        <f t="shared" si="27"/>
        <v>0.08333333333333333</v>
      </c>
      <c r="J151" s="30">
        <f t="shared" si="27"/>
        <v>0.125</v>
      </c>
      <c r="K151" s="6">
        <f t="shared" si="27"/>
        <v>0.029850746268656716</v>
      </c>
      <c r="L151" s="1"/>
      <c r="M151" s="6">
        <f>M146/M144</f>
        <v>0.029159519725557463</v>
      </c>
      <c r="N151" s="6">
        <f>N146/N144</f>
        <v>0.03116883116883117</v>
      </c>
      <c r="O151" s="30">
        <f>O146/O144</f>
        <v>0.05357142857142857</v>
      </c>
      <c r="P151" s="1"/>
      <c r="Q151" s="30">
        <f>Q146/Q144</f>
        <v>0.010471204188481676</v>
      </c>
      <c r="R151" s="6">
        <f>R146/R144</f>
        <v>0.03601440576230492</v>
      </c>
      <c r="S151" s="1"/>
      <c r="T151" s="30">
        <f>T146/T144</f>
        <v>0</v>
      </c>
      <c r="U151" s="6">
        <f>U146/U144</f>
        <v>0.024752475247524754</v>
      </c>
      <c r="V151" s="6">
        <f>V146/V144</f>
        <v>0.025806451612903226</v>
      </c>
      <c r="W151" s="6">
        <f>W146/W144</f>
        <v>0.02962962962962963</v>
      </c>
      <c r="X151" s="6">
        <f>X146/X144</f>
        <v>0.03815261044176707</v>
      </c>
      <c r="Z151" s="6">
        <f>Z146/Z144</f>
        <v>0.022988505747126436</v>
      </c>
      <c r="AA151" s="30">
        <f>AA146/AA144</f>
        <v>0.04580152671755725</v>
      </c>
      <c r="AB151" s="6">
        <f>AB146/AB144</f>
        <v>0.028985507246376812</v>
      </c>
      <c r="AC151" s="6">
        <f>AC146/AC144</f>
        <v>0.03278688524590164</v>
      </c>
    </row>
    <row r="152" spans="2:29" ht="16.5">
      <c r="B152" s="1" t="s">
        <v>37</v>
      </c>
      <c r="D152" s="6"/>
      <c r="F152" s="70">
        <f aca="true" t="shared" si="28" ref="F152:K152">(F151-$D$151)/$D$154</f>
        <v>-1.9914701954250416</v>
      </c>
      <c r="G152" s="69">
        <f t="shared" si="28"/>
        <v>7.012469723714072</v>
      </c>
      <c r="H152" s="69">
        <f t="shared" si="28"/>
        <v>46.98227907117655</v>
      </c>
      <c r="I152" s="69">
        <f t="shared" si="28"/>
        <v>9.616255950240815</v>
      </c>
      <c r="J152" s="69">
        <f t="shared" si="28"/>
        <v>17.309260710433467</v>
      </c>
      <c r="K152" s="70">
        <f t="shared" si="28"/>
        <v>-0.2583471747825892</v>
      </c>
      <c r="L152" s="1"/>
      <c r="M152" s="70">
        <f>(M151-$D$151)/$D$154</f>
        <v>-0.38596979285700667</v>
      </c>
      <c r="N152" s="70">
        <f>(N151-$D$151)/$D$154</f>
        <v>-0.01498637290946621</v>
      </c>
      <c r="O152" s="69">
        <f>(O151-$D$151)/$D$154</f>
        <v>4.121252550103206</v>
      </c>
      <c r="P152" s="1"/>
      <c r="Q152" s="69">
        <f>(Q151-$D$151)/$D$154</f>
        <v>-3.8364330021379582</v>
      </c>
      <c r="R152" s="70">
        <f>(R151-$D$151)/$D$154</f>
        <v>0.8796623090136252</v>
      </c>
      <c r="S152" s="1"/>
      <c r="T152" s="69">
        <f>(T151-$D$151)/$D$154</f>
        <v>-5.769753570144489</v>
      </c>
      <c r="U152" s="70">
        <f>(U151-$D$151)/$D$154</f>
        <v>-1.1996517324062796</v>
      </c>
      <c r="V152" s="70">
        <f>(V151-$D$151)/$D$154</f>
        <v>-1.0050538477025883</v>
      </c>
      <c r="W152" s="70">
        <f>(W151-$D$151)/$D$154</f>
        <v>-0.2991724073408251</v>
      </c>
      <c r="X152" s="70">
        <f>(X151-$D$151)/$D$154</f>
        <v>1.27444355967047</v>
      </c>
      <c r="Z152" s="70">
        <f>(Z151-$D$151)/$D$154</f>
        <v>-1.5253371507278535</v>
      </c>
      <c r="AA152" s="70">
        <f>(AA151-$D$151)/$D$154</f>
        <v>2.686679143349724</v>
      </c>
      <c r="AB152" s="70">
        <f>(AB151-$D$151)/$D$154</f>
        <v>-0.41809808479307886</v>
      </c>
      <c r="AC152" s="70">
        <f>(AC151-$D$151)/$D$154</f>
        <v>0.2837583723021883</v>
      </c>
    </row>
    <row r="153" spans="2:29" ht="16.5">
      <c r="B153" s="1"/>
      <c r="D153" s="6"/>
      <c r="F153" s="6"/>
      <c r="G153" s="6"/>
      <c r="H153" s="6"/>
      <c r="I153" s="6"/>
      <c r="J153" s="6"/>
      <c r="K153" s="6"/>
      <c r="L153" s="1"/>
      <c r="M153" s="6"/>
      <c r="N153" s="6"/>
      <c r="O153" s="6"/>
      <c r="P153" s="1"/>
      <c r="Q153" s="6"/>
      <c r="R153" s="6"/>
      <c r="S153" s="1"/>
      <c r="T153" s="6"/>
      <c r="U153" s="6"/>
      <c r="V153" s="6"/>
      <c r="W153" s="6"/>
      <c r="X153" s="6"/>
      <c r="Z153" s="6"/>
      <c r="AA153" s="6"/>
      <c r="AB153" s="6"/>
      <c r="AC153" s="6"/>
    </row>
    <row r="154" spans="2:29" ht="16.5">
      <c r="B154" s="17" t="s">
        <v>28</v>
      </c>
      <c r="D154" s="6">
        <f>(0.969*0.031/D144)^0.5</f>
        <v>0.005416175859174073</v>
      </c>
      <c r="F154" s="6"/>
      <c r="G154" s="6"/>
      <c r="H154" s="6"/>
      <c r="I154" s="6"/>
      <c r="J154" s="6"/>
      <c r="K154" s="6"/>
      <c r="L154" s="1"/>
      <c r="M154" s="6"/>
      <c r="N154" s="6"/>
      <c r="O154" s="6"/>
      <c r="P154" s="1"/>
      <c r="Q154" s="6"/>
      <c r="R154" s="6"/>
      <c r="S154" s="1"/>
      <c r="T154" s="6"/>
      <c r="U154" s="6"/>
      <c r="V154" s="6"/>
      <c r="W154" s="6"/>
      <c r="X154" s="6"/>
      <c r="Z154" s="6"/>
      <c r="AA154" s="6"/>
      <c r="AB154" s="6"/>
      <c r="AC154" s="6"/>
    </row>
    <row r="155" spans="2:24" ht="16.5">
      <c r="B155" s="1"/>
      <c r="D155" s="6"/>
      <c r="F155" s="6"/>
      <c r="G155" s="6"/>
      <c r="H155" s="6"/>
      <c r="I155" s="6"/>
      <c r="J155" s="6"/>
      <c r="K155" s="6"/>
      <c r="L155" s="1"/>
      <c r="M155" s="6"/>
      <c r="N155" s="6"/>
      <c r="O155" s="6"/>
      <c r="P155" s="1"/>
      <c r="Q155" s="6"/>
      <c r="R155" s="6"/>
      <c r="S155" s="1"/>
      <c r="T155" s="6"/>
      <c r="U155" s="6"/>
      <c r="V155" s="6"/>
      <c r="W155" s="6"/>
      <c r="X155" s="6"/>
    </row>
    <row r="156" spans="2:29" ht="16.5">
      <c r="B156" s="1" t="s">
        <v>353</v>
      </c>
      <c r="D156" s="6">
        <f>D145/D145</f>
        <v>1</v>
      </c>
      <c r="F156" s="6">
        <f aca="true" t="shared" si="29" ref="F156:K156">F145/$D$145</f>
        <v>0.7237903225806451</v>
      </c>
      <c r="G156" s="6">
        <f t="shared" si="29"/>
        <v>0.1219758064516129</v>
      </c>
      <c r="H156" s="6">
        <f t="shared" si="29"/>
        <v>0.005040322580645161</v>
      </c>
      <c r="I156" s="6">
        <f t="shared" si="29"/>
        <v>0.011088709677419355</v>
      </c>
      <c r="J156" s="6">
        <f t="shared" si="29"/>
        <v>0.007056451612903226</v>
      </c>
      <c r="K156" s="6">
        <f t="shared" si="29"/>
        <v>0.1310483870967742</v>
      </c>
      <c r="L156" s="1"/>
      <c r="M156" s="6">
        <f>M145/$D$145</f>
        <v>0.5705645161290323</v>
      </c>
      <c r="N156" s="6">
        <f>N145/$D$145</f>
        <v>0.37600806451612906</v>
      </c>
      <c r="O156" s="6">
        <f>O145/$D$145</f>
        <v>0.05342741935483871</v>
      </c>
      <c r="P156" s="1"/>
      <c r="Q156" s="6">
        <f>Q145/$D$145</f>
        <v>0.1905241935483871</v>
      </c>
      <c r="R156" s="6">
        <f>R145/$D$145</f>
        <v>0.8094758064516129</v>
      </c>
      <c r="S156" s="1"/>
      <c r="T156" s="6">
        <f>T145/$D$145</f>
        <v>0.034274193548387094</v>
      </c>
      <c r="U156" s="6">
        <f>U145/$D$145</f>
        <v>0.19858870967741934</v>
      </c>
      <c r="V156" s="6">
        <f>V145/$D$145</f>
        <v>0.15221774193548387</v>
      </c>
      <c r="W156" s="6">
        <f>W145/$D$145</f>
        <v>0.13205645161290322</v>
      </c>
      <c r="X156" s="6">
        <f>X145/$D$145</f>
        <v>0.48286290322580644</v>
      </c>
      <c r="Z156" s="6">
        <f>Z145/$D$145</f>
        <v>0.17137096774193547</v>
      </c>
      <c r="AA156" s="6">
        <f>AA145/$D$145</f>
        <v>0.12600806451612903</v>
      </c>
      <c r="AB156" s="6">
        <f>AB145/$D$145</f>
        <v>0.40524193548387094</v>
      </c>
      <c r="AC156" s="6">
        <f>AC145/$D$145</f>
        <v>0.2973790322580645</v>
      </c>
    </row>
    <row r="157" spans="2:29" ht="16.5">
      <c r="B157" s="1" t="s">
        <v>354</v>
      </c>
      <c r="D157" s="6">
        <f>D146/D146</f>
        <v>1</v>
      </c>
      <c r="F157" s="6">
        <f aca="true" t="shared" si="30" ref="F157:K157">F146/$D$146</f>
        <v>0.46875</v>
      </c>
      <c r="G157" s="6">
        <f t="shared" si="30"/>
        <v>0.28125</v>
      </c>
      <c r="H157" s="6">
        <f t="shared" si="30"/>
        <v>0.0625</v>
      </c>
      <c r="I157" s="6">
        <f t="shared" si="30"/>
        <v>0.03125</v>
      </c>
      <c r="J157" s="6">
        <f t="shared" si="30"/>
        <v>0.03125</v>
      </c>
      <c r="K157" s="6">
        <f t="shared" si="30"/>
        <v>0.125</v>
      </c>
      <c r="M157" s="6">
        <f>M146/$D$146</f>
        <v>0.53125</v>
      </c>
      <c r="N157" s="6">
        <f>N146/$D$146</f>
        <v>0.375</v>
      </c>
      <c r="O157" s="6">
        <f>O146/$D$146</f>
        <v>0.09375</v>
      </c>
      <c r="Q157" s="6">
        <f>Q146/$D$146</f>
        <v>0.0625</v>
      </c>
      <c r="R157" s="6">
        <f>R146/$D$146</f>
        <v>0.9375</v>
      </c>
      <c r="T157" s="6">
        <f>T146/$D$146</f>
        <v>0</v>
      </c>
      <c r="U157" s="6">
        <f>U146/$D$146</f>
        <v>0.15625</v>
      </c>
      <c r="V157" s="6">
        <f>V146/$D$146</f>
        <v>0.125</v>
      </c>
      <c r="W157" s="6">
        <f>W146/$D$146</f>
        <v>0.125</v>
      </c>
      <c r="X157" s="6">
        <f>X146/$D$146</f>
        <v>0.59375</v>
      </c>
      <c r="Z157" s="6">
        <f>Z146/$D$146</f>
        <v>0.125</v>
      </c>
      <c r="AA157" s="6">
        <f>AA146/$D$146</f>
        <v>0.1875</v>
      </c>
      <c r="AB157" s="6">
        <f>AB146/$D$146</f>
        <v>0.375</v>
      </c>
      <c r="AC157" s="6">
        <f>AC146/$D$146</f>
        <v>0.3125</v>
      </c>
    </row>
    <row r="158" spans="2:4" ht="16.5">
      <c r="B158" s="1"/>
      <c r="D158" s="6"/>
    </row>
    <row r="159" spans="2:29" ht="16.5">
      <c r="B159" s="1" t="s">
        <v>29</v>
      </c>
      <c r="D159" s="6"/>
      <c r="F159" s="1">
        <v>0.0064</v>
      </c>
      <c r="G159" s="1"/>
      <c r="H159" s="1"/>
      <c r="I159" s="1"/>
      <c r="J159" s="1"/>
      <c r="K159" s="1"/>
      <c r="L159" s="1"/>
      <c r="M159" s="1">
        <v>0.6584</v>
      </c>
      <c r="N159" s="1"/>
      <c r="O159" s="1"/>
      <c r="P159" s="1"/>
      <c r="Q159" s="1" t="s">
        <v>270</v>
      </c>
      <c r="R159" s="1"/>
      <c r="S159" s="1"/>
      <c r="T159" s="14">
        <v>0.427</v>
      </c>
      <c r="U159" s="1"/>
      <c r="V159" s="1"/>
      <c r="W159" s="1"/>
      <c r="X159" s="1"/>
      <c r="Y159" s="1"/>
      <c r="Z159" s="14">
        <v>0.705</v>
      </c>
      <c r="AA159" s="1"/>
      <c r="AB159" s="1"/>
      <c r="AC159" s="1"/>
    </row>
    <row r="160" spans="2:29" ht="16.5">
      <c r="B160" s="1" t="s">
        <v>355</v>
      </c>
      <c r="F160" s="1" t="s">
        <v>267</v>
      </c>
      <c r="G160" s="1"/>
      <c r="H160" s="1"/>
      <c r="I160" s="1"/>
      <c r="J160" s="1"/>
      <c r="K160" s="1"/>
      <c r="L160" s="1"/>
      <c r="M160" s="1" t="s">
        <v>263</v>
      </c>
      <c r="N160" s="1"/>
      <c r="O160" s="1"/>
      <c r="P160" s="1"/>
      <c r="Q160" s="1" t="s">
        <v>263</v>
      </c>
      <c r="R160" s="1"/>
      <c r="S160" s="1"/>
      <c r="T160" s="1" t="s">
        <v>263</v>
      </c>
      <c r="U160" s="1"/>
      <c r="V160" s="1"/>
      <c r="W160" s="1"/>
      <c r="X160" s="1"/>
      <c r="Y160" s="1"/>
      <c r="Z160" s="1" t="s">
        <v>263</v>
      </c>
      <c r="AA160" s="1"/>
      <c r="AB160" s="1"/>
      <c r="AC160" s="1"/>
    </row>
    <row r="161" spans="2:29" ht="16.5">
      <c r="B161" s="1"/>
      <c r="F161" s="1" t="s">
        <v>269</v>
      </c>
      <c r="G161" s="1"/>
      <c r="H161" s="1"/>
      <c r="I161" s="1"/>
      <c r="J161" s="1"/>
      <c r="K161" s="1"/>
      <c r="L161" s="1"/>
      <c r="M161" s="1" t="s">
        <v>272</v>
      </c>
      <c r="N161" s="1"/>
      <c r="O161" s="1"/>
      <c r="P161" s="1"/>
      <c r="Q161" s="1" t="s">
        <v>271</v>
      </c>
      <c r="R161" s="1"/>
      <c r="S161" s="1"/>
      <c r="T161" s="1" t="s">
        <v>269</v>
      </c>
      <c r="U161" s="1"/>
      <c r="V161" s="1"/>
      <c r="AA161" s="1"/>
      <c r="AB161" s="1"/>
      <c r="AC161" s="1"/>
    </row>
    <row r="162" ht="16.5">
      <c r="B162" s="1"/>
    </row>
    <row r="163" spans="2:15" ht="16.5">
      <c r="B163" s="1"/>
      <c r="O163" s="1" t="s">
        <v>74</v>
      </c>
    </row>
    <row r="164" ht="16.5">
      <c r="B164" s="1"/>
    </row>
    <row r="165" spans="2:15" ht="16.5">
      <c r="B165" s="1"/>
      <c r="O165" s="68" t="s">
        <v>113</v>
      </c>
    </row>
    <row r="166" ht="16.5">
      <c r="B166" s="1"/>
    </row>
    <row r="167" ht="16.5">
      <c r="B167" s="1"/>
    </row>
    <row r="168" ht="16.5">
      <c r="B168" s="1"/>
    </row>
    <row r="169" ht="24">
      <c r="B169" s="36" t="s">
        <v>297</v>
      </c>
    </row>
    <row r="170" ht="16.5">
      <c r="B170" s="1"/>
    </row>
    <row r="171" spans="2:4" ht="19.5">
      <c r="B171" s="23" t="s">
        <v>290</v>
      </c>
      <c r="C171" s="24">
        <v>1</v>
      </c>
      <c r="D171" s="35" t="s">
        <v>313</v>
      </c>
    </row>
    <row r="172" spans="2:4" ht="19.5">
      <c r="B172" s="24"/>
      <c r="C172" s="24">
        <v>2</v>
      </c>
      <c r="D172" s="24" t="s">
        <v>288</v>
      </c>
    </row>
    <row r="173" spans="2:4" ht="19.5">
      <c r="B173" s="24"/>
      <c r="C173" s="24">
        <v>3</v>
      </c>
      <c r="D173" s="24" t="s">
        <v>367</v>
      </c>
    </row>
    <row r="174" spans="2:4" ht="19.5">
      <c r="B174" s="24"/>
      <c r="C174" s="24"/>
      <c r="D174" s="24" t="s">
        <v>114</v>
      </c>
    </row>
    <row r="175" spans="2:4" ht="19.5">
      <c r="B175" s="24"/>
      <c r="C175" s="24">
        <v>4</v>
      </c>
      <c r="D175" s="24" t="s">
        <v>368</v>
      </c>
    </row>
    <row r="176" spans="2:4" ht="19.5">
      <c r="B176" s="24"/>
      <c r="C176" s="24">
        <v>5</v>
      </c>
      <c r="D176" s="24" t="s">
        <v>314</v>
      </c>
    </row>
    <row r="177" spans="2:4" ht="19.5">
      <c r="B177" s="24"/>
      <c r="C177" s="24">
        <v>6</v>
      </c>
      <c r="D177" s="24" t="s">
        <v>315</v>
      </c>
    </row>
    <row r="178" spans="2:3" ht="19.5">
      <c r="B178" s="24"/>
      <c r="C178" s="24" t="s">
        <v>238</v>
      </c>
    </row>
    <row r="179" ht="16.5">
      <c r="B179" s="1"/>
    </row>
    <row r="180" spans="6:29" ht="16.5">
      <c r="F180" s="2" t="s">
        <v>249</v>
      </c>
      <c r="G180" s="2" t="s">
        <v>250</v>
      </c>
      <c r="H180" s="2"/>
      <c r="I180" s="2"/>
      <c r="J180" s="2" t="s">
        <v>251</v>
      </c>
      <c r="K180" s="1"/>
      <c r="L180" s="1"/>
      <c r="M180" s="1"/>
      <c r="N180" s="1"/>
      <c r="O180" s="1"/>
      <c r="P180" s="1"/>
      <c r="Q180" s="1"/>
      <c r="R180" s="1"/>
      <c r="S180" s="1"/>
      <c r="T180" s="2" t="s">
        <v>60</v>
      </c>
      <c r="U180" s="1"/>
      <c r="V180" s="1"/>
      <c r="Z180" s="2" t="s">
        <v>247</v>
      </c>
      <c r="AA180" s="1"/>
      <c r="AB180" s="1"/>
      <c r="AC180" s="1"/>
    </row>
    <row r="181" spans="6:29" ht="16.5">
      <c r="F181" s="1"/>
      <c r="G181" s="3" t="s">
        <v>223</v>
      </c>
      <c r="H181" s="3"/>
      <c r="I181" s="3"/>
      <c r="J181" s="1"/>
      <c r="K181" s="1"/>
      <c r="L181" s="1"/>
      <c r="M181" s="2" t="s">
        <v>346</v>
      </c>
      <c r="N181" s="2"/>
      <c r="O181" s="1"/>
      <c r="P181" s="1"/>
      <c r="Q181" s="49" t="s">
        <v>22</v>
      </c>
      <c r="R181" s="17"/>
      <c r="S181" s="1"/>
      <c r="V181" s="3" t="s">
        <v>235</v>
      </c>
      <c r="W181" s="3" t="s">
        <v>236</v>
      </c>
      <c r="Z181" s="3" t="s">
        <v>241</v>
      </c>
      <c r="AA181" s="3" t="s">
        <v>243</v>
      </c>
      <c r="AB181" s="3"/>
      <c r="AC181" s="3"/>
    </row>
    <row r="182" spans="4:29" ht="16.5">
      <c r="D182" s="4" t="s">
        <v>233</v>
      </c>
      <c r="F182" s="5" t="s">
        <v>222</v>
      </c>
      <c r="G182" s="5" t="s">
        <v>342</v>
      </c>
      <c r="H182" s="5" t="s">
        <v>246</v>
      </c>
      <c r="I182" s="5" t="s">
        <v>343</v>
      </c>
      <c r="J182" s="5" t="s">
        <v>344</v>
      </c>
      <c r="K182" s="5" t="s">
        <v>345</v>
      </c>
      <c r="L182" s="1"/>
      <c r="M182" s="5" t="s">
        <v>220</v>
      </c>
      <c r="N182" s="5" t="s">
        <v>221</v>
      </c>
      <c r="O182" s="5" t="s">
        <v>347</v>
      </c>
      <c r="P182" s="1"/>
      <c r="Q182" s="5" t="s">
        <v>225</v>
      </c>
      <c r="R182" s="5" t="s">
        <v>226</v>
      </c>
      <c r="S182" s="3"/>
      <c r="T182" s="5" t="s">
        <v>227</v>
      </c>
      <c r="U182" s="5" t="s">
        <v>228</v>
      </c>
      <c r="V182" s="5" t="s">
        <v>234</v>
      </c>
      <c r="W182" s="5" t="s">
        <v>234</v>
      </c>
      <c r="X182" s="5" t="s">
        <v>229</v>
      </c>
      <c r="Z182" s="5" t="s">
        <v>242</v>
      </c>
      <c r="AA182" s="5" t="s">
        <v>242</v>
      </c>
      <c r="AB182" s="5" t="s">
        <v>244</v>
      </c>
      <c r="AC182" s="5" t="s">
        <v>245</v>
      </c>
    </row>
    <row r="183" spans="2:29" ht="16.5">
      <c r="B183" s="1" t="s">
        <v>231</v>
      </c>
      <c r="D183" s="3">
        <v>1033</v>
      </c>
      <c r="E183" s="9"/>
      <c r="F183" s="3">
        <v>740</v>
      </c>
      <c r="G183" s="3">
        <v>130</v>
      </c>
      <c r="H183" s="3">
        <v>7</v>
      </c>
      <c r="I183" s="3">
        <v>13</v>
      </c>
      <c r="J183" s="3">
        <v>8</v>
      </c>
      <c r="K183" s="3">
        <v>135</v>
      </c>
      <c r="L183" s="1"/>
      <c r="M183" s="3">
        <v>584</v>
      </c>
      <c r="N183" s="3">
        <v>389</v>
      </c>
      <c r="O183" s="3">
        <v>60</v>
      </c>
      <c r="P183" s="1"/>
      <c r="Q183" s="3">
        <v>196</v>
      </c>
      <c r="R183" s="3">
        <v>837</v>
      </c>
      <c r="S183" s="3"/>
      <c r="T183" s="3">
        <v>35</v>
      </c>
      <c r="U183" s="3">
        <v>202</v>
      </c>
      <c r="V183" s="3">
        <v>156</v>
      </c>
      <c r="W183" s="3">
        <v>137</v>
      </c>
      <c r="X183" s="3">
        <v>503</v>
      </c>
      <c r="Y183" t="s">
        <v>238</v>
      </c>
      <c r="Z183" s="3">
        <v>176</v>
      </c>
      <c r="AA183" s="3">
        <v>131</v>
      </c>
      <c r="AB183" s="3">
        <v>418</v>
      </c>
      <c r="AC183" s="3">
        <v>308</v>
      </c>
    </row>
    <row r="184" spans="2:29" ht="16.5">
      <c r="B184" s="1" t="s">
        <v>232</v>
      </c>
      <c r="D184" s="6">
        <v>1</v>
      </c>
      <c r="F184" s="7">
        <f aca="true" t="shared" si="31" ref="F184:K184">F183/$D$18</f>
        <v>0.7163601161665053</v>
      </c>
      <c r="G184" s="7">
        <f t="shared" si="31"/>
        <v>0.12584704743465633</v>
      </c>
      <c r="H184" s="7">
        <f t="shared" si="31"/>
        <v>0.006776379477250726</v>
      </c>
      <c r="I184" s="7">
        <f t="shared" si="31"/>
        <v>0.012584704743465635</v>
      </c>
      <c r="J184" s="7">
        <f t="shared" si="31"/>
        <v>0.007744433688286544</v>
      </c>
      <c r="K184" s="7">
        <f t="shared" si="31"/>
        <v>0.13068731848983542</v>
      </c>
      <c r="L184" s="6" t="s">
        <v>238</v>
      </c>
      <c r="M184" s="10">
        <f>M183/$D$18</f>
        <v>0.5653436592449177</v>
      </c>
      <c r="N184" s="10">
        <f>N183/$D$18</f>
        <v>0.3765730880929332</v>
      </c>
      <c r="O184" s="10">
        <f>O183/$D$18</f>
        <v>0.05808325266214908</v>
      </c>
      <c r="P184" s="1"/>
      <c r="Q184" s="10">
        <f>Q183/$D$18</f>
        <v>0.18973862536302033</v>
      </c>
      <c r="R184" s="10">
        <f>R183/$D$18</f>
        <v>0.8102613746369797</v>
      </c>
      <c r="S184" s="3"/>
      <c r="T184" s="10">
        <f>T183/$D$18</f>
        <v>0.03388189738625363</v>
      </c>
      <c r="U184" s="10">
        <f>U183/$D$18</f>
        <v>0.19554695062923524</v>
      </c>
      <c r="V184" s="10">
        <f>V183/$D$18</f>
        <v>0.1510164569215876</v>
      </c>
      <c r="W184" s="10">
        <f>W183/$D$18</f>
        <v>0.13262342691190707</v>
      </c>
      <c r="X184" s="10">
        <f>X183/$D$18</f>
        <v>0.48693126815101645</v>
      </c>
      <c r="Y184" s="11" t="s">
        <v>238</v>
      </c>
      <c r="Z184" s="10">
        <f>Z183/$D$18</f>
        <v>0.17037754114230397</v>
      </c>
      <c r="AA184" s="10">
        <f>AA183/$D$18</f>
        <v>0.12681510164569215</v>
      </c>
      <c r="AB184" s="10">
        <f>AB183/$D$18</f>
        <v>0.4046466602129719</v>
      </c>
      <c r="AC184" s="10">
        <f>AC183/$D$18</f>
        <v>0.29816069699903197</v>
      </c>
    </row>
    <row r="185" ht="16.5">
      <c r="B185" s="1"/>
    </row>
    <row r="186" ht="16.5">
      <c r="B186" s="1"/>
    </row>
    <row r="187" spans="2:29" ht="16.5">
      <c r="B187" s="1" t="s">
        <v>350</v>
      </c>
      <c r="D187" s="1">
        <v>1028</v>
      </c>
      <c r="F187" s="3">
        <f aca="true" t="shared" si="32" ref="F187:K187">SUM(F188:F189)</f>
        <v>738</v>
      </c>
      <c r="G187" s="3">
        <f t="shared" si="32"/>
        <v>131</v>
      </c>
      <c r="H187" s="3">
        <f t="shared" si="32"/>
        <v>7</v>
      </c>
      <c r="I187" s="3">
        <f t="shared" si="32"/>
        <v>12</v>
      </c>
      <c r="J187" s="3">
        <f t="shared" si="32"/>
        <v>8</v>
      </c>
      <c r="K187" s="3">
        <f t="shared" si="32"/>
        <v>132</v>
      </c>
      <c r="L187" s="3"/>
      <c r="M187" s="3">
        <f>SUM(M188:M189)</f>
        <v>581</v>
      </c>
      <c r="N187" s="3">
        <f>SUM(N188:N189)</f>
        <v>388</v>
      </c>
      <c r="O187" s="3">
        <f>SUM(O188:O189)</f>
        <v>59</v>
      </c>
      <c r="P187" s="3"/>
      <c r="Q187" s="3">
        <f>SUM(Q188:Q189)</f>
        <v>191</v>
      </c>
      <c r="R187" s="3">
        <f>SUM(R188:R189)</f>
        <v>837</v>
      </c>
      <c r="S187" s="3"/>
      <c r="T187" s="3">
        <f>SUM(T188:T189)</f>
        <v>34</v>
      </c>
      <c r="U187" s="3">
        <f>SUM(U188:U189)</f>
        <v>201</v>
      </c>
      <c r="V187" s="3">
        <f>SUM(V188:V189)</f>
        <v>156</v>
      </c>
      <c r="W187" s="3">
        <f>SUM(W188:W189)</f>
        <v>134</v>
      </c>
      <c r="X187" s="3">
        <f>SUM(X188:X189)</f>
        <v>503</v>
      </c>
      <c r="Y187" s="3"/>
      <c r="Z187" s="3">
        <f>SUM(Z188:Z189)</f>
        <v>174</v>
      </c>
      <c r="AA187" s="3">
        <f>SUM(AA188:AA189)</f>
        <v>131</v>
      </c>
      <c r="AB187" s="3">
        <f>SUM(AB188:AB189)</f>
        <v>416</v>
      </c>
      <c r="AC187" s="3">
        <f>SUM(AC188:AC189)</f>
        <v>307</v>
      </c>
    </row>
    <row r="188" spans="2:29" ht="16.5">
      <c r="B188" s="1" t="s">
        <v>230</v>
      </c>
      <c r="D188" s="1">
        <v>973</v>
      </c>
      <c r="F188" s="3">
        <v>708</v>
      </c>
      <c r="G188" s="3">
        <v>116</v>
      </c>
      <c r="H188" s="3">
        <v>6</v>
      </c>
      <c r="I188" s="3">
        <v>11</v>
      </c>
      <c r="J188" s="3">
        <v>7</v>
      </c>
      <c r="K188" s="3">
        <v>125</v>
      </c>
      <c r="L188" s="3"/>
      <c r="M188" s="3">
        <v>553</v>
      </c>
      <c r="N188" s="3">
        <v>369</v>
      </c>
      <c r="O188" s="3">
        <v>51</v>
      </c>
      <c r="P188" s="3"/>
      <c r="Q188" s="3">
        <v>188</v>
      </c>
      <c r="R188" s="3">
        <v>785</v>
      </c>
      <c r="S188" s="3"/>
      <c r="T188" s="3">
        <v>34</v>
      </c>
      <c r="U188" s="3">
        <v>189</v>
      </c>
      <c r="V188" s="3">
        <v>150</v>
      </c>
      <c r="W188" s="3">
        <v>127</v>
      </c>
      <c r="X188" s="3">
        <v>473</v>
      </c>
      <c r="Y188" s="3"/>
      <c r="Z188" s="3">
        <v>166</v>
      </c>
      <c r="AA188" s="3">
        <v>120</v>
      </c>
      <c r="AB188" s="3">
        <v>396</v>
      </c>
      <c r="AC188" s="3">
        <v>291</v>
      </c>
    </row>
    <row r="189" spans="2:29" ht="16.5">
      <c r="B189" s="1" t="s">
        <v>219</v>
      </c>
      <c r="D189" s="1">
        <v>55</v>
      </c>
      <c r="F189" s="3">
        <v>30</v>
      </c>
      <c r="G189" s="3">
        <v>15</v>
      </c>
      <c r="H189" s="3">
        <v>1</v>
      </c>
      <c r="I189" s="3">
        <v>1</v>
      </c>
      <c r="J189" s="3">
        <v>1</v>
      </c>
      <c r="K189" s="3">
        <v>7</v>
      </c>
      <c r="L189" s="3"/>
      <c r="M189" s="3">
        <v>28</v>
      </c>
      <c r="N189" s="3">
        <v>19</v>
      </c>
      <c r="O189" s="3">
        <v>8</v>
      </c>
      <c r="P189" s="3"/>
      <c r="Q189" s="3">
        <v>3</v>
      </c>
      <c r="R189" s="3">
        <v>52</v>
      </c>
      <c r="S189" s="3"/>
      <c r="T189" s="3">
        <v>0</v>
      </c>
      <c r="U189" s="3">
        <v>12</v>
      </c>
      <c r="V189" s="3">
        <v>6</v>
      </c>
      <c r="W189" s="3">
        <v>7</v>
      </c>
      <c r="X189" s="3">
        <v>30</v>
      </c>
      <c r="Y189" s="3"/>
      <c r="Z189" s="3">
        <v>8</v>
      </c>
      <c r="AA189" s="3">
        <v>11</v>
      </c>
      <c r="AB189" s="3">
        <v>20</v>
      </c>
      <c r="AC189" s="3">
        <v>16</v>
      </c>
    </row>
    <row r="190" spans="2:4" ht="16.5">
      <c r="B190" s="1"/>
      <c r="D190" s="1"/>
    </row>
    <row r="191" spans="2:29" ht="16.5">
      <c r="B191" s="1" t="s">
        <v>351</v>
      </c>
      <c r="C191" s="1"/>
      <c r="D191" s="6">
        <f>D188/D187</f>
        <v>0.9464980544747081</v>
      </c>
      <c r="F191" s="6">
        <f aca="true" t="shared" si="33" ref="F191:K191">F188/F187</f>
        <v>0.959349593495935</v>
      </c>
      <c r="G191" s="30">
        <f t="shared" si="33"/>
        <v>0.8854961832061069</v>
      </c>
      <c r="H191" s="30">
        <f t="shared" si="33"/>
        <v>0.8571428571428571</v>
      </c>
      <c r="I191" s="30">
        <f t="shared" si="33"/>
        <v>0.9166666666666666</v>
      </c>
      <c r="J191" s="30">
        <f t="shared" si="33"/>
        <v>0.875</v>
      </c>
      <c r="K191" s="6">
        <f t="shared" si="33"/>
        <v>0.946969696969697</v>
      </c>
      <c r="L191" s="1"/>
      <c r="M191" s="6">
        <f>M188/M187</f>
        <v>0.9518072289156626</v>
      </c>
      <c r="N191" s="6">
        <f>N188/N187</f>
        <v>0.9510309278350515</v>
      </c>
      <c r="O191" s="30">
        <f>O188/O187</f>
        <v>0.864406779661017</v>
      </c>
      <c r="P191" s="1"/>
      <c r="Q191" s="30">
        <f>Q188/Q187</f>
        <v>0.9842931937172775</v>
      </c>
      <c r="R191" s="6">
        <f>R188/R187</f>
        <v>0.937873357228196</v>
      </c>
      <c r="S191" s="1"/>
      <c r="T191" s="30">
        <f>T188/T187</f>
        <v>1</v>
      </c>
      <c r="U191" s="6">
        <f>U188/U187</f>
        <v>0.9402985074626866</v>
      </c>
      <c r="V191" s="6">
        <f>V188/V187</f>
        <v>0.9615384615384616</v>
      </c>
      <c r="W191" s="6">
        <f>W188/W187</f>
        <v>0.9477611940298507</v>
      </c>
      <c r="X191" s="6">
        <f>X188/X187</f>
        <v>0.9403578528827038</v>
      </c>
      <c r="Z191" s="6">
        <f>Z188/Z187</f>
        <v>0.9540229885057471</v>
      </c>
      <c r="AA191" s="30">
        <f>AA188/AA187</f>
        <v>0.916030534351145</v>
      </c>
      <c r="AB191" s="6">
        <f>AB188/AB187</f>
        <v>0.9519230769230769</v>
      </c>
      <c r="AC191" s="6">
        <f>AC188/AC187</f>
        <v>0.9478827361563518</v>
      </c>
    </row>
    <row r="192" spans="2:29" ht="16.5">
      <c r="B192" s="1" t="s">
        <v>27</v>
      </c>
      <c r="C192" s="1"/>
      <c r="D192" s="6"/>
      <c r="F192" s="70">
        <f aca="true" t="shared" si="34" ref="F192:K192">(F191-$D$191)/$D$197</f>
        <v>1.823094783627304</v>
      </c>
      <c r="G192" s="69">
        <f t="shared" si="34"/>
        <v>-8.653608966023649</v>
      </c>
      <c r="H192" s="69">
        <f t="shared" si="34"/>
        <v>-12.675757656465889</v>
      </c>
      <c r="I192" s="69">
        <f t="shared" si="34"/>
        <v>-4.2318237069797995</v>
      </c>
      <c r="J192" s="69">
        <f t="shared" si="34"/>
        <v>-10.142577471620056</v>
      </c>
      <c r="K192" s="70">
        <f t="shared" si="34"/>
        <v>0.06690630366767601</v>
      </c>
      <c r="L192" s="1"/>
      <c r="M192" s="70">
        <f>(M191-$D$191)/$D$197</f>
        <v>0.7531493475360834</v>
      </c>
      <c r="N192" s="70">
        <f>(N191-$D$191)/$D$197</f>
        <v>0.6430247587028896</v>
      </c>
      <c r="O192" s="69">
        <f>(O191-$D$191)/$D$197</f>
        <v>-11.64531147957944</v>
      </c>
      <c r="P192" s="1"/>
      <c r="Q192" s="69">
        <f>(Q191-$D$191)/$D$197</f>
        <v>5.3615462775148774</v>
      </c>
      <c r="R192" s="70">
        <f>(R191-$D$191)/$D$197</f>
        <v>-1.223483081248902</v>
      </c>
      <c r="S192" s="1"/>
      <c r="T192" s="69">
        <f>(T191-$D$191)/$D$197</f>
        <v>7.58968382230073</v>
      </c>
      <c r="U192" s="70">
        <f>(U191-$D$191)/$D$197</f>
        <v>-0.8794559001688921</v>
      </c>
      <c r="V192" s="70">
        <f>(V191-$D$191)/$D$197</f>
        <v>2.133603424171261</v>
      </c>
      <c r="W192" s="70">
        <f>(W191-$D$191)/$D$197</f>
        <v>0.17918656513979891</v>
      </c>
      <c r="X192" s="70">
        <f>(X191-$D$191)/$D$197</f>
        <v>-0.8710372722141557</v>
      </c>
      <c r="Z192" s="70">
        <f>(Z191-$D$191)/$D$197</f>
        <v>1.0674727716631918</v>
      </c>
      <c r="AA192" s="69">
        <f>(AA191-$D$191)/$D$197</f>
        <v>-4.322064222470489</v>
      </c>
      <c r="AB192" s="70">
        <f>(AB191-$D$191)/$D$197</f>
        <v>0.769583324638882</v>
      </c>
      <c r="AC192" s="70">
        <f>(AC191-$D$191)/$D$197</f>
        <v>0.19642829910248374</v>
      </c>
    </row>
    <row r="193" spans="2:29" ht="16.5">
      <c r="B193" s="1"/>
      <c r="C193" s="1"/>
      <c r="D193" s="6"/>
      <c r="F193" s="6"/>
      <c r="G193" s="30"/>
      <c r="H193" s="30"/>
      <c r="I193" s="30"/>
      <c r="J193" s="30"/>
      <c r="K193" s="6"/>
      <c r="L193" s="1"/>
      <c r="M193" s="6"/>
      <c r="N193" s="6"/>
      <c r="O193" s="30"/>
      <c r="P193" s="1"/>
      <c r="Q193" s="30"/>
      <c r="R193" s="6"/>
      <c r="S193" s="1"/>
      <c r="T193" s="30"/>
      <c r="U193" s="6"/>
      <c r="V193" s="6"/>
      <c r="W193" s="6"/>
      <c r="X193" s="6"/>
      <c r="Z193" s="6"/>
      <c r="AA193" s="30"/>
      <c r="AB193" s="6"/>
      <c r="AC193" s="6"/>
    </row>
    <row r="194" spans="2:29" ht="16.5">
      <c r="B194" s="1" t="s">
        <v>352</v>
      </c>
      <c r="D194" s="6">
        <f>D189/D187</f>
        <v>0.053501945525291826</v>
      </c>
      <c r="F194" s="6">
        <f aca="true" t="shared" si="35" ref="F194:K194">F189/F187</f>
        <v>0.04065040650406504</v>
      </c>
      <c r="G194" s="30">
        <f t="shared" si="35"/>
        <v>0.11450381679389313</v>
      </c>
      <c r="H194" s="30">
        <f t="shared" si="35"/>
        <v>0.14285714285714285</v>
      </c>
      <c r="I194" s="30">
        <f t="shared" si="35"/>
        <v>0.08333333333333333</v>
      </c>
      <c r="J194" s="30">
        <f t="shared" si="35"/>
        <v>0.125</v>
      </c>
      <c r="K194" s="6">
        <f t="shared" si="35"/>
        <v>0.05303030303030303</v>
      </c>
      <c r="L194" s="1"/>
      <c r="M194" s="6">
        <f>M189/M187</f>
        <v>0.04819277108433735</v>
      </c>
      <c r="N194" s="6">
        <f>N189/N187</f>
        <v>0.04896907216494845</v>
      </c>
      <c r="O194" s="30">
        <f>O189/O187</f>
        <v>0.13559322033898305</v>
      </c>
      <c r="P194" s="1"/>
      <c r="Q194" s="30">
        <f>Q189/Q187</f>
        <v>0.015706806282722512</v>
      </c>
      <c r="R194" s="6">
        <f>R189/R187</f>
        <v>0.06212664277180406</v>
      </c>
      <c r="S194" s="1"/>
      <c r="T194" s="30">
        <f>T189/T187</f>
        <v>0</v>
      </c>
      <c r="U194" s="6">
        <f>U189/U187</f>
        <v>0.05970149253731343</v>
      </c>
      <c r="V194" s="6">
        <f>V189/V187</f>
        <v>0.038461538461538464</v>
      </c>
      <c r="W194" s="6">
        <f>W189/W187</f>
        <v>0.05223880597014925</v>
      </c>
      <c r="X194" s="6">
        <f>X189/X187</f>
        <v>0.05964214711729622</v>
      </c>
      <c r="Z194" s="6">
        <f>Z189/Z187</f>
        <v>0.04597701149425287</v>
      </c>
      <c r="AA194" s="30">
        <f>AA189/AA187</f>
        <v>0.08396946564885496</v>
      </c>
      <c r="AB194" s="6">
        <f>AB189/AB187</f>
        <v>0.04807692307692308</v>
      </c>
      <c r="AC194" s="6">
        <f>AC189/AC187</f>
        <v>0.05211726384364821</v>
      </c>
    </row>
    <row r="195" spans="2:29" ht="16.5">
      <c r="B195" s="1" t="s">
        <v>37</v>
      </c>
      <c r="D195" s="6"/>
      <c r="F195" s="70">
        <f aca="true" t="shared" si="36" ref="F195:K195">(F194-$D$194)/$D$197</f>
        <v>-1.823094783627299</v>
      </c>
      <c r="G195" s="69">
        <f t="shared" si="36"/>
        <v>8.653608966023658</v>
      </c>
      <c r="H195" s="69">
        <f t="shared" si="36"/>
        <v>12.675757656465885</v>
      </c>
      <c r="I195" s="69">
        <f t="shared" si="36"/>
        <v>4.231823706979799</v>
      </c>
      <c r="J195" s="69">
        <f t="shared" si="36"/>
        <v>10.14257747162006</v>
      </c>
      <c r="K195" s="70">
        <f t="shared" si="36"/>
        <v>-0.0669063036676642</v>
      </c>
      <c r="L195" s="1"/>
      <c r="M195" s="70">
        <f>(M194-$D$194)/$D$197</f>
        <v>-0.7531493475360844</v>
      </c>
      <c r="N195" s="70">
        <f>(N194-$D$194)/$D$197</f>
        <v>-0.6430247587028916</v>
      </c>
      <c r="O195" s="69">
        <f>(O194-$D$194)/$D$197</f>
        <v>11.645311479579448</v>
      </c>
      <c r="P195" s="1"/>
      <c r="Q195" s="69">
        <f>(Q194-$D$194)/$D$197</f>
        <v>-5.361546277514868</v>
      </c>
      <c r="R195" s="70">
        <f>(R194-$D$194)/$D$197</f>
        <v>1.2234830812489126</v>
      </c>
      <c r="S195" s="1"/>
      <c r="T195" s="69">
        <f>(T194-$D$194)/$D$197</f>
        <v>-7.589683822300725</v>
      </c>
      <c r="U195" s="70">
        <f>(U194-$D$194)/$D$197</f>
        <v>0.8794559001689038</v>
      </c>
      <c r="V195" s="70">
        <f>(V194-$D$194)/$D$197</f>
        <v>-2.1336034241712523</v>
      </c>
      <c r="W195" s="70">
        <f>(W194-$D$194)/$D$197</f>
        <v>-0.1791865651397999</v>
      </c>
      <c r="X195" s="70">
        <f>(X194-$D$194)/$D$197</f>
        <v>0.8710372722141626</v>
      </c>
      <c r="Z195" s="70">
        <f>(Z194-$D$194)/$D$197</f>
        <v>-1.0674727716631947</v>
      </c>
      <c r="AA195" s="69">
        <f>(AA194-$D$194)/$D$197</f>
        <v>4.32206422247049</v>
      </c>
      <c r="AB195" s="70">
        <f>(AB194-$D$194)/$D$197</f>
        <v>-0.769583324638884</v>
      </c>
      <c r="AC195" s="70">
        <f>(AC194-$D$194)/$D$197</f>
        <v>-0.19642829910248177</v>
      </c>
    </row>
    <row r="196" spans="2:29" ht="16.5">
      <c r="B196" s="1"/>
      <c r="D196" s="6"/>
      <c r="F196" s="6"/>
      <c r="G196" s="6"/>
      <c r="H196" s="6"/>
      <c r="I196" s="6"/>
      <c r="J196" s="6"/>
      <c r="K196" s="6"/>
      <c r="L196" s="1"/>
      <c r="M196" s="6"/>
      <c r="N196" s="6"/>
      <c r="O196" s="6"/>
      <c r="P196" s="1"/>
      <c r="Q196" s="6"/>
      <c r="R196" s="6"/>
      <c r="S196" s="1"/>
      <c r="T196" s="6"/>
      <c r="U196" s="6"/>
      <c r="V196" s="6"/>
      <c r="W196" s="6"/>
      <c r="X196" s="6"/>
      <c r="Z196" s="6"/>
      <c r="AA196" s="6"/>
      <c r="AB196" s="6"/>
      <c r="AC196" s="6"/>
    </row>
    <row r="197" spans="2:29" ht="16.5">
      <c r="B197" s="17" t="s">
        <v>28</v>
      </c>
      <c r="D197" s="6">
        <f>(0.946*0.054/1028)^0.5</f>
        <v>0.007049298334152914</v>
      </c>
      <c r="F197" s="6"/>
      <c r="G197" s="6"/>
      <c r="H197" s="6"/>
      <c r="I197" s="6"/>
      <c r="J197" s="6"/>
      <c r="K197" s="6"/>
      <c r="L197" s="1"/>
      <c r="M197" s="6"/>
      <c r="N197" s="6"/>
      <c r="O197" s="6"/>
      <c r="P197" s="1"/>
      <c r="Q197" s="6"/>
      <c r="R197" s="6"/>
      <c r="S197" s="1"/>
      <c r="T197" s="6"/>
      <c r="U197" s="6"/>
      <c r="V197" s="6"/>
      <c r="W197" s="6"/>
      <c r="X197" s="6"/>
      <c r="Z197" s="6"/>
      <c r="AA197" s="6"/>
      <c r="AB197" s="6"/>
      <c r="AC197" s="6"/>
    </row>
    <row r="198" spans="2:29" ht="16.5">
      <c r="B198" s="1"/>
      <c r="D198" s="6"/>
      <c r="F198" s="6"/>
      <c r="G198" s="6"/>
      <c r="H198" s="6"/>
      <c r="I198" s="6"/>
      <c r="J198" s="6"/>
      <c r="K198" s="6"/>
      <c r="L198" s="1"/>
      <c r="M198" s="6"/>
      <c r="N198" s="6"/>
      <c r="O198" s="6"/>
      <c r="P198" s="1"/>
      <c r="Q198" s="6"/>
      <c r="R198" s="6"/>
      <c r="S198" s="1"/>
      <c r="T198" s="6"/>
      <c r="U198" s="6"/>
      <c r="V198" s="6"/>
      <c r="W198" s="6"/>
      <c r="X198" s="6"/>
      <c r="Z198" s="6"/>
      <c r="AA198" s="6"/>
      <c r="AB198" s="6"/>
      <c r="AC198" s="6"/>
    </row>
    <row r="199" spans="2:29" ht="16.5">
      <c r="B199" s="1" t="s">
        <v>353</v>
      </c>
      <c r="D199" s="6">
        <f>D188/D188</f>
        <v>1</v>
      </c>
      <c r="F199" s="6">
        <f aca="true" t="shared" si="37" ref="F199:K199">F188/$D$188</f>
        <v>0.7276464542651593</v>
      </c>
      <c r="G199" s="6">
        <f t="shared" si="37"/>
        <v>0.11921891058581706</v>
      </c>
      <c r="H199" s="6">
        <f t="shared" si="37"/>
        <v>0.006166495375128468</v>
      </c>
      <c r="I199" s="6">
        <f t="shared" si="37"/>
        <v>0.011305241521068859</v>
      </c>
      <c r="J199" s="6">
        <f t="shared" si="37"/>
        <v>0.007194244604316547</v>
      </c>
      <c r="K199" s="6">
        <f t="shared" si="37"/>
        <v>0.12846865364850976</v>
      </c>
      <c r="L199" s="1"/>
      <c r="M199" s="6">
        <f>M188/$D$188</f>
        <v>0.5683453237410072</v>
      </c>
      <c r="N199" s="6">
        <f>N188/$D$188</f>
        <v>0.37923946557040084</v>
      </c>
      <c r="O199" s="6">
        <f>O188/$D$188</f>
        <v>0.052415210688591986</v>
      </c>
      <c r="P199" s="1"/>
      <c r="Q199" s="6">
        <f>Q188/$D$188</f>
        <v>0.1932168550873587</v>
      </c>
      <c r="R199" s="6">
        <f>R188/$D$188</f>
        <v>0.8067831449126414</v>
      </c>
      <c r="S199" s="1"/>
      <c r="T199" s="6">
        <f>T188/$D$188</f>
        <v>0.03494347379239465</v>
      </c>
      <c r="U199" s="6">
        <f>U188/$D$188</f>
        <v>0.19424460431654678</v>
      </c>
      <c r="V199" s="6">
        <f>V188/$D$188</f>
        <v>0.15416238437821173</v>
      </c>
      <c r="W199" s="6">
        <f>W188/$D$188</f>
        <v>0.13052415210688592</v>
      </c>
      <c r="X199" s="6">
        <f>X188/$D$188</f>
        <v>0.48612538540596095</v>
      </c>
      <c r="Z199" s="6">
        <f>Z188/$D$188</f>
        <v>0.17060637204522097</v>
      </c>
      <c r="AA199" s="6">
        <f>AA188/$D$188</f>
        <v>0.12332990750256938</v>
      </c>
      <c r="AB199" s="6">
        <f>AB188/$D$188</f>
        <v>0.40698869475847893</v>
      </c>
      <c r="AC199" s="6">
        <f>AC188/$D$188</f>
        <v>0.29907502569373073</v>
      </c>
    </row>
    <row r="200" spans="2:29" ht="16.5">
      <c r="B200" s="1" t="s">
        <v>354</v>
      </c>
      <c r="D200" s="6">
        <f>D189/D189</f>
        <v>1</v>
      </c>
      <c r="F200" s="6">
        <f aca="true" t="shared" si="38" ref="F200:K200">F189/$D$189</f>
        <v>0.5454545454545454</v>
      </c>
      <c r="G200" s="6">
        <f t="shared" si="38"/>
        <v>0.2727272727272727</v>
      </c>
      <c r="H200" s="6">
        <f t="shared" si="38"/>
        <v>0.01818181818181818</v>
      </c>
      <c r="I200" s="6">
        <f t="shared" si="38"/>
        <v>0.01818181818181818</v>
      </c>
      <c r="J200" s="6">
        <f t="shared" si="38"/>
        <v>0.01818181818181818</v>
      </c>
      <c r="K200" s="6">
        <f t="shared" si="38"/>
        <v>0.12727272727272726</v>
      </c>
      <c r="M200" s="6">
        <f>M189/$D$189</f>
        <v>0.509090909090909</v>
      </c>
      <c r="N200" s="6">
        <f>N189/$D$189</f>
        <v>0.34545454545454546</v>
      </c>
      <c r="O200" s="6">
        <f>O189/$D$189</f>
        <v>0.14545454545454545</v>
      </c>
      <c r="Q200" s="6">
        <f>Q189/$D$189</f>
        <v>0.05454545454545454</v>
      </c>
      <c r="R200" s="6">
        <f>R189/$D$189</f>
        <v>0.9454545454545454</v>
      </c>
      <c r="T200" s="6">
        <f>T189/$D$189</f>
        <v>0</v>
      </c>
      <c r="U200" s="6">
        <f>U189/$D$189</f>
        <v>0.21818181818181817</v>
      </c>
      <c r="V200" s="6">
        <f>V189/$D$189</f>
        <v>0.10909090909090909</v>
      </c>
      <c r="W200" s="6">
        <f>W189/$D$189</f>
        <v>0.12727272727272726</v>
      </c>
      <c r="X200" s="6">
        <f>X189/$D$189</f>
        <v>0.5454545454545454</v>
      </c>
      <c r="Z200" s="6">
        <f>Z189/$D$189</f>
        <v>0.14545454545454545</v>
      </c>
      <c r="AA200" s="6">
        <f>AA189/$D$189</f>
        <v>0.2</v>
      </c>
      <c r="AB200" s="6">
        <f>AB189/$D$189</f>
        <v>0.36363636363636365</v>
      </c>
      <c r="AC200" s="6">
        <f>AC189/$D$189</f>
        <v>0.2909090909090909</v>
      </c>
    </row>
    <row r="201" ht="16.5">
      <c r="B201" s="1"/>
    </row>
    <row r="202" spans="2:26" ht="16.5">
      <c r="B202" s="1" t="s">
        <v>29</v>
      </c>
      <c r="F202" s="1" t="s">
        <v>33</v>
      </c>
      <c r="G202" s="1"/>
      <c r="H202" s="1"/>
      <c r="I202" s="1"/>
      <c r="J202" s="1"/>
      <c r="K202" s="1"/>
      <c r="L202" s="1"/>
      <c r="M202" s="1">
        <v>0.0155</v>
      </c>
      <c r="N202" s="1"/>
      <c r="O202" s="1" t="s">
        <v>238</v>
      </c>
      <c r="P202" s="1"/>
      <c r="Q202" s="1" t="s">
        <v>274</v>
      </c>
      <c r="R202" s="1"/>
      <c r="S202" s="1"/>
      <c r="T202" s="1">
        <v>0.7763</v>
      </c>
      <c r="U202" s="1"/>
      <c r="V202" s="1"/>
      <c r="W202" s="1"/>
      <c r="X202" s="1"/>
      <c r="Y202" s="1"/>
      <c r="Z202" s="1">
        <v>0.4154</v>
      </c>
    </row>
    <row r="203" spans="2:26" ht="16.5">
      <c r="B203" s="1" t="s">
        <v>355</v>
      </c>
      <c r="F203" s="1" t="s">
        <v>267</v>
      </c>
      <c r="G203" s="1"/>
      <c r="H203" s="1"/>
      <c r="I203" s="1"/>
      <c r="J203" s="1"/>
      <c r="K203" s="1"/>
      <c r="L203" s="1"/>
      <c r="M203" s="1" t="s">
        <v>263</v>
      </c>
      <c r="N203" s="1"/>
      <c r="O203" s="1"/>
      <c r="P203" s="1"/>
      <c r="Q203" s="1" t="s">
        <v>271</v>
      </c>
      <c r="R203" s="1"/>
      <c r="S203" s="1"/>
      <c r="T203" s="1" t="s">
        <v>263</v>
      </c>
      <c r="U203" s="1"/>
      <c r="V203" s="1"/>
      <c r="W203" s="1"/>
      <c r="X203" s="1"/>
      <c r="Y203" s="1"/>
      <c r="Z203" s="1" t="s">
        <v>263</v>
      </c>
    </row>
    <row r="204" spans="2:26" ht="16.5">
      <c r="B204" s="1"/>
      <c r="F204" s="1" t="s">
        <v>273</v>
      </c>
      <c r="G204" s="1"/>
      <c r="H204" s="1"/>
      <c r="I204" s="1"/>
      <c r="J204" s="1"/>
      <c r="K204" s="1"/>
      <c r="L204" s="1"/>
      <c r="M204" s="1"/>
      <c r="N204" s="1"/>
      <c r="O204" s="1"/>
      <c r="P204" s="1"/>
      <c r="Q204" s="1"/>
      <c r="R204" s="1"/>
      <c r="S204" s="1"/>
      <c r="T204" s="1" t="s">
        <v>273</v>
      </c>
      <c r="U204" s="1"/>
      <c r="V204" s="1"/>
      <c r="W204" s="1"/>
      <c r="X204" s="1"/>
      <c r="Y204" s="1"/>
      <c r="Z204" s="1"/>
    </row>
    <row r="205" ht="16.5">
      <c r="B205" s="1"/>
    </row>
    <row r="206" spans="2:15" ht="16.5">
      <c r="B206" s="1"/>
      <c r="O206" s="1" t="s">
        <v>74</v>
      </c>
    </row>
    <row r="207" ht="16.5">
      <c r="B207" s="1"/>
    </row>
    <row r="208" spans="2:15" ht="16.5">
      <c r="B208" s="1"/>
      <c r="O208" s="68" t="s">
        <v>115</v>
      </c>
    </row>
    <row r="209" ht="16.5">
      <c r="B209" s="1"/>
    </row>
    <row r="210" ht="16.5">
      <c r="B210" s="1"/>
    </row>
    <row r="211" ht="16.5">
      <c r="B211" s="1"/>
    </row>
    <row r="212" ht="24">
      <c r="B212" s="36" t="s">
        <v>298</v>
      </c>
    </row>
    <row r="213" ht="16.5">
      <c r="B213" s="1"/>
    </row>
    <row r="214" spans="2:4" ht="19.5">
      <c r="B214" s="34" t="s">
        <v>292</v>
      </c>
      <c r="C214" s="24">
        <v>1</v>
      </c>
      <c r="D214" s="24" t="s">
        <v>287</v>
      </c>
    </row>
    <row r="215" spans="2:4" ht="19.5">
      <c r="B215" s="24"/>
      <c r="C215" s="24">
        <v>2</v>
      </c>
      <c r="D215" s="24" t="s">
        <v>316</v>
      </c>
    </row>
    <row r="216" spans="2:4" ht="19.5">
      <c r="B216" s="24"/>
      <c r="C216" s="24"/>
      <c r="D216" s="24" t="s">
        <v>370</v>
      </c>
    </row>
    <row r="217" spans="2:4" ht="19.5">
      <c r="B217" s="24"/>
      <c r="C217" s="24">
        <v>3</v>
      </c>
      <c r="D217" s="24" t="s">
        <v>371</v>
      </c>
    </row>
    <row r="218" spans="2:4" ht="19.5">
      <c r="B218" s="24"/>
      <c r="C218" s="24"/>
      <c r="D218" s="24" t="s">
        <v>372</v>
      </c>
    </row>
    <row r="219" spans="2:4" ht="19.5">
      <c r="B219" s="24"/>
      <c r="C219" s="24">
        <v>4</v>
      </c>
      <c r="D219" s="24" t="s">
        <v>317</v>
      </c>
    </row>
    <row r="220" spans="2:4" ht="19.5">
      <c r="B220" s="24"/>
      <c r="C220" s="24">
        <v>5</v>
      </c>
      <c r="D220" s="24" t="s">
        <v>293</v>
      </c>
    </row>
    <row r="221" spans="1:4" ht="19.5">
      <c r="A221" s="1"/>
      <c r="B221" s="24"/>
      <c r="C221" s="24">
        <v>6</v>
      </c>
      <c r="D221" s="24" t="s">
        <v>369</v>
      </c>
    </row>
    <row r="222" spans="1:3" ht="16.5">
      <c r="A222" s="1"/>
      <c r="B222" s="1"/>
      <c r="C222" s="1"/>
    </row>
    <row r="223" spans="6:29" ht="16.5">
      <c r="F223" s="2" t="s">
        <v>249</v>
      </c>
      <c r="G223" s="2" t="s">
        <v>116</v>
      </c>
      <c r="H223" s="2"/>
      <c r="I223" s="2"/>
      <c r="J223" s="2" t="s">
        <v>251</v>
      </c>
      <c r="K223" s="1"/>
      <c r="L223" s="1"/>
      <c r="M223" s="1"/>
      <c r="N223" s="1"/>
      <c r="O223" s="1"/>
      <c r="P223" s="1"/>
      <c r="Q223" s="1"/>
      <c r="R223" s="1"/>
      <c r="S223" s="1"/>
      <c r="T223" s="2" t="s">
        <v>60</v>
      </c>
      <c r="U223" s="1"/>
      <c r="V223" s="1"/>
      <c r="Z223" s="2" t="s">
        <v>247</v>
      </c>
      <c r="AA223" s="1"/>
      <c r="AB223" s="1"/>
      <c r="AC223" s="1"/>
    </row>
    <row r="224" spans="6:29" ht="16.5">
      <c r="F224" s="1"/>
      <c r="G224" s="3" t="s">
        <v>223</v>
      </c>
      <c r="H224" s="3"/>
      <c r="I224" s="3"/>
      <c r="J224" s="1"/>
      <c r="K224" s="1"/>
      <c r="L224" s="1"/>
      <c r="M224" s="2" t="s">
        <v>346</v>
      </c>
      <c r="N224" s="2"/>
      <c r="O224" s="1"/>
      <c r="P224" s="1"/>
      <c r="Q224" s="49" t="s">
        <v>22</v>
      </c>
      <c r="R224" s="17"/>
      <c r="S224" s="1"/>
      <c r="V224" s="3" t="s">
        <v>235</v>
      </c>
      <c r="W224" s="3" t="s">
        <v>236</v>
      </c>
      <c r="Z224" s="3" t="s">
        <v>241</v>
      </c>
      <c r="AA224" s="3" t="s">
        <v>243</v>
      </c>
      <c r="AB224" s="3"/>
      <c r="AC224" s="3"/>
    </row>
    <row r="225" spans="4:29" ht="16.5">
      <c r="D225" s="4" t="s">
        <v>233</v>
      </c>
      <c r="F225" s="5" t="s">
        <v>222</v>
      </c>
      <c r="G225" s="5" t="s">
        <v>342</v>
      </c>
      <c r="H225" s="5" t="s">
        <v>246</v>
      </c>
      <c r="I225" s="5" t="s">
        <v>343</v>
      </c>
      <c r="J225" s="5" t="s">
        <v>344</v>
      </c>
      <c r="K225" s="5" t="s">
        <v>345</v>
      </c>
      <c r="L225" s="1"/>
      <c r="M225" s="5" t="s">
        <v>220</v>
      </c>
      <c r="N225" s="5" t="s">
        <v>221</v>
      </c>
      <c r="O225" s="5" t="s">
        <v>347</v>
      </c>
      <c r="P225" s="1"/>
      <c r="Q225" s="5" t="s">
        <v>225</v>
      </c>
      <c r="R225" s="5" t="s">
        <v>226</v>
      </c>
      <c r="S225" s="3"/>
      <c r="T225" s="5" t="s">
        <v>227</v>
      </c>
      <c r="U225" s="5" t="s">
        <v>228</v>
      </c>
      <c r="V225" s="5" t="s">
        <v>234</v>
      </c>
      <c r="W225" s="5" t="s">
        <v>234</v>
      </c>
      <c r="X225" s="5" t="s">
        <v>229</v>
      </c>
      <c r="Z225" s="5" t="s">
        <v>242</v>
      </c>
      <c r="AA225" s="5" t="s">
        <v>242</v>
      </c>
      <c r="AB225" s="5" t="s">
        <v>244</v>
      </c>
      <c r="AC225" s="5" t="s">
        <v>245</v>
      </c>
    </row>
    <row r="226" spans="2:29" ht="16.5">
      <c r="B226" s="1" t="s">
        <v>231</v>
      </c>
      <c r="D226" s="3">
        <v>1033</v>
      </c>
      <c r="E226" s="9"/>
      <c r="F226" s="3">
        <v>740</v>
      </c>
      <c r="G226" s="3">
        <v>130</v>
      </c>
      <c r="H226" s="3">
        <v>7</v>
      </c>
      <c r="I226" s="3">
        <v>13</v>
      </c>
      <c r="J226" s="3">
        <v>8</v>
      </c>
      <c r="K226" s="3">
        <v>135</v>
      </c>
      <c r="L226" s="1"/>
      <c r="M226" s="3">
        <v>584</v>
      </c>
      <c r="N226" s="3">
        <v>389</v>
      </c>
      <c r="O226" s="3">
        <v>60</v>
      </c>
      <c r="P226" s="1"/>
      <c r="Q226" s="3">
        <v>196</v>
      </c>
      <c r="R226" s="3">
        <v>837</v>
      </c>
      <c r="S226" s="3"/>
      <c r="T226" s="3">
        <v>35</v>
      </c>
      <c r="U226" s="3">
        <v>202</v>
      </c>
      <c r="V226" s="3">
        <v>156</v>
      </c>
      <c r="W226" s="3">
        <v>137</v>
      </c>
      <c r="X226" s="3">
        <v>503</v>
      </c>
      <c r="Y226" t="s">
        <v>238</v>
      </c>
      <c r="Z226" s="3">
        <v>176</v>
      </c>
      <c r="AA226" s="3">
        <v>131</v>
      </c>
      <c r="AB226" s="3">
        <v>418</v>
      </c>
      <c r="AC226" s="3">
        <v>308</v>
      </c>
    </row>
    <row r="227" spans="2:29" ht="16.5">
      <c r="B227" s="1" t="s">
        <v>232</v>
      </c>
      <c r="D227" s="6">
        <v>1</v>
      </c>
      <c r="F227" s="7">
        <f aca="true" t="shared" si="39" ref="F227:K227">F226/$D$18</f>
        <v>0.7163601161665053</v>
      </c>
      <c r="G227" s="7">
        <f t="shared" si="39"/>
        <v>0.12584704743465633</v>
      </c>
      <c r="H227" s="7">
        <f t="shared" si="39"/>
        <v>0.006776379477250726</v>
      </c>
      <c r="I227" s="7">
        <f t="shared" si="39"/>
        <v>0.012584704743465635</v>
      </c>
      <c r="J227" s="7">
        <f t="shared" si="39"/>
        <v>0.007744433688286544</v>
      </c>
      <c r="K227" s="7">
        <f t="shared" si="39"/>
        <v>0.13068731848983542</v>
      </c>
      <c r="L227" s="6" t="s">
        <v>238</v>
      </c>
      <c r="M227" s="10">
        <f>M226/$D$18</f>
        <v>0.5653436592449177</v>
      </c>
      <c r="N227" s="10">
        <f>N226/$D$18</f>
        <v>0.3765730880929332</v>
      </c>
      <c r="O227" s="10">
        <f>O226/$D$18</f>
        <v>0.05808325266214908</v>
      </c>
      <c r="P227" s="1"/>
      <c r="Q227" s="10">
        <f>Q226/$D$18</f>
        <v>0.18973862536302033</v>
      </c>
      <c r="R227" s="10">
        <f>R226/$D$18</f>
        <v>0.8102613746369797</v>
      </c>
      <c r="S227" s="3"/>
      <c r="T227" s="10">
        <f>T226/$D$18</f>
        <v>0.03388189738625363</v>
      </c>
      <c r="U227" s="10">
        <f>U226/$D$18</f>
        <v>0.19554695062923524</v>
      </c>
      <c r="V227" s="10">
        <f>V226/$D$18</f>
        <v>0.1510164569215876</v>
      </c>
      <c r="W227" s="10">
        <f>W226/$D$18</f>
        <v>0.13262342691190707</v>
      </c>
      <c r="X227" s="10">
        <f>X226/$D$18</f>
        <v>0.48693126815101645</v>
      </c>
      <c r="Y227" s="11" t="s">
        <v>238</v>
      </c>
      <c r="Z227" s="10">
        <f>Z226/$D$18</f>
        <v>0.17037754114230397</v>
      </c>
      <c r="AA227" s="10">
        <f>AA226/$D$18</f>
        <v>0.12681510164569215</v>
      </c>
      <c r="AB227" s="10">
        <f>AB226/$D$18</f>
        <v>0.4046466602129719</v>
      </c>
      <c r="AC227" s="10">
        <f>AC226/$D$18</f>
        <v>0.29816069699903197</v>
      </c>
    </row>
    <row r="228" ht="16.5">
      <c r="B228" s="1"/>
    </row>
    <row r="229" spans="2:29" ht="16.5">
      <c r="B229" s="1" t="s">
        <v>350</v>
      </c>
      <c r="D229" s="1">
        <v>1029</v>
      </c>
      <c r="F229" s="3">
        <f aca="true" t="shared" si="40" ref="F229:K229">SUM(F230:F231)</f>
        <v>738</v>
      </c>
      <c r="G229" s="3">
        <f t="shared" si="40"/>
        <v>130</v>
      </c>
      <c r="H229" s="3">
        <f t="shared" si="40"/>
        <v>7</v>
      </c>
      <c r="I229" s="3">
        <f t="shared" si="40"/>
        <v>12</v>
      </c>
      <c r="J229" s="3">
        <f t="shared" si="40"/>
        <v>8</v>
      </c>
      <c r="K229" s="3">
        <f t="shared" si="40"/>
        <v>134</v>
      </c>
      <c r="L229" s="3"/>
      <c r="M229" s="3">
        <f>SUM(M230:M231)</f>
        <v>590</v>
      </c>
      <c r="N229" s="3">
        <f>SUM(N230:N231)</f>
        <v>384</v>
      </c>
      <c r="O229" s="3">
        <f>SUM(O230:O231)</f>
        <v>55</v>
      </c>
      <c r="P229" s="3"/>
      <c r="Q229" s="3">
        <f>SUM(Q230:Q231)</f>
        <v>192</v>
      </c>
      <c r="R229" s="3">
        <f>SUM(R230:R231)</f>
        <v>837</v>
      </c>
      <c r="S229" s="3"/>
      <c r="T229" s="3">
        <f>SUM(T230:T231)</f>
        <v>34</v>
      </c>
      <c r="U229" s="3">
        <f>SUM(U230:U231)</f>
        <v>201</v>
      </c>
      <c r="V229" s="3">
        <f>SUM(V230:V231)</f>
        <v>156</v>
      </c>
      <c r="W229" s="3">
        <f>SUM(W230:W231)</f>
        <v>136</v>
      </c>
      <c r="X229" s="3">
        <f>SUM(X230:X231)</f>
        <v>502</v>
      </c>
      <c r="Y229" s="3"/>
      <c r="Z229" s="3">
        <f>SUM(Z230:Z231)</f>
        <v>176</v>
      </c>
      <c r="AA229" s="3">
        <f>SUM(AA230:AA231)</f>
        <v>130</v>
      </c>
      <c r="AB229" s="3">
        <f>SUM(AB230:AB231)</f>
        <v>416</v>
      </c>
      <c r="AC229" s="3">
        <f>SUM(AC230:AC231)</f>
        <v>308</v>
      </c>
    </row>
    <row r="230" spans="2:29" ht="16.5">
      <c r="B230" s="1" t="s">
        <v>230</v>
      </c>
      <c r="D230" s="1">
        <v>948</v>
      </c>
      <c r="F230" s="3">
        <v>691</v>
      </c>
      <c r="G230" s="3">
        <v>114</v>
      </c>
      <c r="H230" s="3">
        <v>6</v>
      </c>
      <c r="I230" s="3">
        <v>11</v>
      </c>
      <c r="J230" s="3">
        <v>7</v>
      </c>
      <c r="K230" s="3">
        <v>119</v>
      </c>
      <c r="L230" s="3"/>
      <c r="M230" s="3">
        <v>534</v>
      </c>
      <c r="N230" s="3">
        <v>364</v>
      </c>
      <c r="O230" s="3">
        <v>50</v>
      </c>
      <c r="P230" s="3"/>
      <c r="Q230" s="3">
        <v>179</v>
      </c>
      <c r="R230" s="3">
        <v>769</v>
      </c>
      <c r="S230" s="3"/>
      <c r="T230" s="3">
        <v>34</v>
      </c>
      <c r="U230" s="3">
        <v>186</v>
      </c>
      <c r="V230" s="3">
        <v>145</v>
      </c>
      <c r="W230" s="3">
        <v>125</v>
      </c>
      <c r="X230" s="3">
        <v>458</v>
      </c>
      <c r="Y230" s="3"/>
      <c r="Z230" s="3">
        <v>161</v>
      </c>
      <c r="AA230" s="3">
        <v>115</v>
      </c>
      <c r="AB230" s="3">
        <v>385</v>
      </c>
      <c r="AC230" s="3">
        <v>288</v>
      </c>
    </row>
    <row r="231" spans="2:30" ht="16.5">
      <c r="B231" s="1" t="s">
        <v>219</v>
      </c>
      <c r="D231" s="1">
        <v>81</v>
      </c>
      <c r="F231" s="3">
        <v>47</v>
      </c>
      <c r="G231" s="3">
        <v>16</v>
      </c>
      <c r="H231" s="3">
        <v>1</v>
      </c>
      <c r="I231" s="3">
        <v>1</v>
      </c>
      <c r="J231" s="3">
        <v>1</v>
      </c>
      <c r="K231" s="3">
        <v>15</v>
      </c>
      <c r="L231" s="3"/>
      <c r="M231" s="3">
        <v>56</v>
      </c>
      <c r="N231" s="3">
        <v>20</v>
      </c>
      <c r="O231" s="3">
        <v>5</v>
      </c>
      <c r="P231" s="3"/>
      <c r="Q231" s="3">
        <v>13</v>
      </c>
      <c r="R231" s="3">
        <v>68</v>
      </c>
      <c r="S231" s="3"/>
      <c r="T231" s="3">
        <v>0</v>
      </c>
      <c r="U231" s="3">
        <v>15</v>
      </c>
      <c r="V231" s="3">
        <v>11</v>
      </c>
      <c r="W231" s="3">
        <v>11</v>
      </c>
      <c r="X231" s="3">
        <v>44</v>
      </c>
      <c r="Y231" s="3" t="s">
        <v>238</v>
      </c>
      <c r="Z231" s="3">
        <v>15</v>
      </c>
      <c r="AA231" s="3">
        <v>15</v>
      </c>
      <c r="AB231" s="3">
        <v>31</v>
      </c>
      <c r="AC231" s="3">
        <v>20</v>
      </c>
      <c r="AD231" t="s">
        <v>238</v>
      </c>
    </row>
    <row r="232" spans="2:4" ht="16.5">
      <c r="B232" s="1"/>
      <c r="D232" s="1"/>
    </row>
    <row r="233" spans="2:29" ht="16.5">
      <c r="B233" s="1" t="s">
        <v>351</v>
      </c>
      <c r="C233" s="1"/>
      <c r="D233" s="6">
        <f>D230/D229</f>
        <v>0.9212827988338192</v>
      </c>
      <c r="F233" s="6">
        <f aca="true" t="shared" si="41" ref="F233:K233">F230/F229</f>
        <v>0.9363143631436315</v>
      </c>
      <c r="G233" s="30">
        <f t="shared" si="41"/>
        <v>0.8769230769230769</v>
      </c>
      <c r="H233" s="30">
        <f t="shared" si="41"/>
        <v>0.8571428571428571</v>
      </c>
      <c r="I233" s="6">
        <f t="shared" si="41"/>
        <v>0.9166666666666666</v>
      </c>
      <c r="J233" s="30">
        <f t="shared" si="41"/>
        <v>0.875</v>
      </c>
      <c r="K233" s="30">
        <f t="shared" si="41"/>
        <v>0.8880597014925373</v>
      </c>
      <c r="L233" s="1"/>
      <c r="M233" s="6">
        <f>M230/M229</f>
        <v>0.9050847457627119</v>
      </c>
      <c r="N233" s="30">
        <f>N230/N229</f>
        <v>0.9479166666666666</v>
      </c>
      <c r="O233" s="6">
        <f>O230/O229</f>
        <v>0.9090909090909091</v>
      </c>
      <c r="P233" s="1"/>
      <c r="Q233" s="6">
        <f>Q230/Q229</f>
        <v>0.9322916666666666</v>
      </c>
      <c r="R233" s="6">
        <f>R230/R229</f>
        <v>0.918757467144564</v>
      </c>
      <c r="S233" s="1"/>
      <c r="T233" s="30">
        <f>T230/T229</f>
        <v>1</v>
      </c>
      <c r="U233" s="6">
        <f>U230/U229</f>
        <v>0.9253731343283582</v>
      </c>
      <c r="V233" s="6">
        <f>V230/V229</f>
        <v>0.9294871794871795</v>
      </c>
      <c r="W233" s="6">
        <f>W230/W229</f>
        <v>0.9191176470588235</v>
      </c>
      <c r="X233" s="6">
        <f>X230/X229</f>
        <v>0.9123505976095617</v>
      </c>
      <c r="Z233" s="6">
        <f>Z230/Z229</f>
        <v>0.9147727272727273</v>
      </c>
      <c r="AA233" s="30">
        <f>AA230/AA229</f>
        <v>0.8846153846153846</v>
      </c>
      <c r="AB233" s="6">
        <f>AB230/AB229</f>
        <v>0.9254807692307693</v>
      </c>
      <c r="AC233" s="6">
        <f>AC230/AC229</f>
        <v>0.935064935064935</v>
      </c>
    </row>
    <row r="234" spans="2:29" ht="16.5">
      <c r="B234" s="1" t="s">
        <v>27</v>
      </c>
      <c r="C234" s="1"/>
      <c r="D234" s="6"/>
      <c r="F234" s="70">
        <f aca="true" t="shared" si="42" ref="F234:K234">(F233-$D$233)/$D$239</f>
        <v>1.787592425937353</v>
      </c>
      <c r="G234" s="69">
        <f t="shared" si="42"/>
        <v>-5.275372627223308</v>
      </c>
      <c r="H234" s="69">
        <f t="shared" si="42"/>
        <v>-7.627687418533199</v>
      </c>
      <c r="I234" s="70">
        <f t="shared" si="42"/>
        <v>-0.5489623520914093</v>
      </c>
      <c r="J234" s="69">
        <f t="shared" si="42"/>
        <v>-5.504069898600656</v>
      </c>
      <c r="K234" s="69">
        <f t="shared" si="42"/>
        <v>-3.950976488500741</v>
      </c>
      <c r="L234" s="1"/>
      <c r="M234" s="70">
        <f>(M233-$D$233)/$D$239</f>
        <v>-1.9263142802736313</v>
      </c>
      <c r="N234" s="69">
        <f>(N233-$D$233)/$D$239</f>
        <v>3.1673683077905297</v>
      </c>
      <c r="O234" s="70">
        <f>(O233-$D$233)/$D$239</f>
        <v>-1.4498909969112725</v>
      </c>
      <c r="P234" s="1"/>
      <c r="Q234" s="70">
        <f>(Q233-$D$233)/$D$239</f>
        <v>1.3092029778495602</v>
      </c>
      <c r="R234" s="70">
        <f>(R233-$D$233)/$D$239</f>
        <v>-0.30031896266082747</v>
      </c>
      <c r="S234" s="1"/>
      <c r="T234" s="69">
        <f>(T233-$D$233)/$D$239</f>
        <v>9.3612527409271</v>
      </c>
      <c r="U234" s="70">
        <f>(U233-$D$233)/$D$239</f>
        <v>0.48643325464187237</v>
      </c>
      <c r="V234" s="70">
        <f>(V233-$D$233)/$D$239</f>
        <v>0.975686123757599</v>
      </c>
      <c r="W234" s="70">
        <f>(W233-$D$233)/$D$239</f>
        <v>-0.2574854375908661</v>
      </c>
      <c r="X234" s="70">
        <f>(X233-$D$233)/$D$239</f>
        <v>-1.062240424638184</v>
      </c>
      <c r="Z234" s="70">
        <f>(Z233-$D$233)/$D$239</f>
        <v>-0.7741945132963685</v>
      </c>
      <c r="AA234" s="69">
        <f>(AA233-$D$233)/$D$239</f>
        <v>-4.36058354171391</v>
      </c>
      <c r="AB234" s="70">
        <f>(AB233-$D$233)/$D$239</f>
        <v>0.49923347505478805</v>
      </c>
      <c r="AC234" s="70">
        <f>(AC233-$D$233)/$D$239</f>
        <v>1.6390072138996907</v>
      </c>
    </row>
    <row r="235" spans="2:29" ht="16.5">
      <c r="B235" s="1"/>
      <c r="C235" s="1"/>
      <c r="D235" s="6"/>
      <c r="F235" s="6"/>
      <c r="G235" s="30"/>
      <c r="H235" s="30"/>
      <c r="I235" s="6"/>
      <c r="J235" s="30"/>
      <c r="K235" s="30"/>
      <c r="L235" s="1"/>
      <c r="M235" s="6"/>
      <c r="N235" s="30"/>
      <c r="O235" s="6"/>
      <c r="P235" s="1"/>
      <c r="Q235" s="6"/>
      <c r="R235" s="6"/>
      <c r="S235" s="1"/>
      <c r="T235" s="30"/>
      <c r="U235" s="6"/>
      <c r="V235" s="6"/>
      <c r="W235" s="6"/>
      <c r="X235" s="6"/>
      <c r="Z235" s="6"/>
      <c r="AA235" s="30"/>
      <c r="AB235" s="6"/>
      <c r="AC235" s="6"/>
    </row>
    <row r="236" spans="2:29" ht="16.5">
      <c r="B236" s="1" t="s">
        <v>352</v>
      </c>
      <c r="D236" s="6">
        <f>D231/D229</f>
        <v>0.07871720116618076</v>
      </c>
      <c r="F236" s="6">
        <f aca="true" t="shared" si="43" ref="F236:K236">F231/F229</f>
        <v>0.06368563685636856</v>
      </c>
      <c r="G236" s="30">
        <f t="shared" si="43"/>
        <v>0.12307692307692308</v>
      </c>
      <c r="H236" s="30">
        <f t="shared" si="43"/>
        <v>0.14285714285714285</v>
      </c>
      <c r="I236" s="6">
        <f t="shared" si="43"/>
        <v>0.08333333333333333</v>
      </c>
      <c r="J236" s="30">
        <f t="shared" si="43"/>
        <v>0.125</v>
      </c>
      <c r="K236" s="30">
        <f t="shared" si="43"/>
        <v>0.11194029850746269</v>
      </c>
      <c r="L236" s="1"/>
      <c r="M236" s="6">
        <f>M231/M229</f>
        <v>0.09491525423728814</v>
      </c>
      <c r="N236" s="30">
        <f>N231/N229</f>
        <v>0.052083333333333336</v>
      </c>
      <c r="O236" s="6">
        <f>O231/O229</f>
        <v>0.09090909090909091</v>
      </c>
      <c r="P236" s="1"/>
      <c r="Q236" s="6">
        <f>Q231/Q229</f>
        <v>0.06770833333333333</v>
      </c>
      <c r="R236" s="6">
        <f>R231/R229</f>
        <v>0.08124253285543608</v>
      </c>
      <c r="S236" s="1"/>
      <c r="T236" s="30">
        <f>T231/T229</f>
        <v>0</v>
      </c>
      <c r="U236" s="6">
        <f>U231/U229</f>
        <v>0.07462686567164178</v>
      </c>
      <c r="V236" s="6">
        <f>V231/V229</f>
        <v>0.07051282051282051</v>
      </c>
      <c r="W236" s="6">
        <f>W231/W229</f>
        <v>0.08088235294117647</v>
      </c>
      <c r="X236" s="6">
        <f>X231/X229</f>
        <v>0.08764940239043825</v>
      </c>
      <c r="Z236" s="6">
        <f>Z231/Z229</f>
        <v>0.08522727272727272</v>
      </c>
      <c r="AA236" s="30">
        <f>AA231/AA229</f>
        <v>0.11538461538461539</v>
      </c>
      <c r="AB236" s="6">
        <f>AB231/AB229</f>
        <v>0.07451923076923077</v>
      </c>
      <c r="AC236" s="6">
        <f>AC231/AC229</f>
        <v>0.06493506493506493</v>
      </c>
    </row>
    <row r="237" spans="2:29" ht="16.5">
      <c r="B237" s="1" t="s">
        <v>37</v>
      </c>
      <c r="D237" s="6"/>
      <c r="F237" s="70">
        <f aca="true" t="shared" si="44" ref="F237:K237">(F236-$D$236)/$D$239</f>
        <v>-1.7875924259373497</v>
      </c>
      <c r="G237" s="69">
        <f t="shared" si="44"/>
        <v>5.275372627223306</v>
      </c>
      <c r="H237" s="69">
        <f t="shared" si="44"/>
        <v>7.627687418533191</v>
      </c>
      <c r="I237" s="70">
        <f t="shared" si="44"/>
        <v>0.5489623520914028</v>
      </c>
      <c r="J237" s="69">
        <f t="shared" si="44"/>
        <v>5.5040698986006555</v>
      </c>
      <c r="K237" s="69">
        <f t="shared" si="44"/>
        <v>3.950976488500741</v>
      </c>
      <c r="L237" s="1"/>
      <c r="M237" s="70">
        <f>(M236-$D$236)/$D$239</f>
        <v>1.9263142802736364</v>
      </c>
      <c r="N237" s="69">
        <f>(N236-$D$236)/$D$239</f>
        <v>-3.1673683077905355</v>
      </c>
      <c r="O237" s="70">
        <f>(O236-$D$236)/$D$239</f>
        <v>1.4498909969112674</v>
      </c>
      <c r="P237" s="1"/>
      <c r="Q237" s="70">
        <f>(Q236-$D$236)/$D$239</f>
        <v>-1.3092029778495666</v>
      </c>
      <c r="R237" s="70">
        <f>(R236-$D$236)/$D$239</f>
        <v>0.3003189626608308</v>
      </c>
      <c r="S237" s="1"/>
      <c r="T237" s="69">
        <f>(T236-$D$236)/$D$239</f>
        <v>-9.3612527409271</v>
      </c>
      <c r="U237" s="70">
        <f>(U236-$D$236)/$D$239</f>
        <v>-0.48643325464187404</v>
      </c>
      <c r="V237" s="70">
        <f>(V236-$D$236)/$D$239</f>
        <v>-0.9756861237575973</v>
      </c>
      <c r="W237" s="70">
        <f>(W236-$D$236)/$D$239</f>
        <v>0.2574854375908595</v>
      </c>
      <c r="X237" s="70">
        <f>(X236-$D$236)/$D$239</f>
        <v>1.062240424638179</v>
      </c>
      <c r="Z237" s="70">
        <f>(Z236-$D$236)/$D$239</f>
        <v>0.7741945132963685</v>
      </c>
      <c r="AA237" s="69">
        <f>(AA236-$D$236)/$D$239</f>
        <v>4.360583541713906</v>
      </c>
      <c r="AB237" s="70">
        <f>(AB236-$D$236)/$D$239</f>
        <v>-0.49923347505478477</v>
      </c>
      <c r="AC237" s="70">
        <f>(AC236-$D$236)/$D$239</f>
        <v>-1.6390072138996956</v>
      </c>
    </row>
    <row r="238" spans="2:29" ht="16.5">
      <c r="B238" s="1"/>
      <c r="D238" s="6"/>
      <c r="F238" s="6"/>
      <c r="G238" s="30"/>
      <c r="H238" s="30"/>
      <c r="I238" s="6"/>
      <c r="J238" s="30"/>
      <c r="K238" s="30"/>
      <c r="L238" s="1"/>
      <c r="M238" s="6"/>
      <c r="N238" s="30"/>
      <c r="O238" s="6"/>
      <c r="P238" s="1"/>
      <c r="Q238" s="6"/>
      <c r="R238" s="6"/>
      <c r="S238" s="1"/>
      <c r="T238" s="30"/>
      <c r="U238" s="6"/>
      <c r="V238" s="6"/>
      <c r="W238" s="6"/>
      <c r="X238" s="6"/>
      <c r="Z238" s="6"/>
      <c r="AA238" s="30"/>
      <c r="AB238" s="6"/>
      <c r="AC238" s="6"/>
    </row>
    <row r="239" spans="2:29" ht="16.5">
      <c r="B239" s="17" t="s">
        <v>28</v>
      </c>
      <c r="D239" s="6">
        <f>(0.921*0.079/1029)^0.5</f>
        <v>0.008408831952803886</v>
      </c>
      <c r="F239" s="6"/>
      <c r="G239" s="6"/>
      <c r="H239" s="6"/>
      <c r="I239" s="6"/>
      <c r="J239" s="6"/>
      <c r="K239" s="6"/>
      <c r="L239" s="1"/>
      <c r="M239" s="6"/>
      <c r="N239" s="6"/>
      <c r="O239" s="6"/>
      <c r="P239" s="1"/>
      <c r="Q239" s="6"/>
      <c r="R239" s="6"/>
      <c r="S239" s="1"/>
      <c r="T239" s="6"/>
      <c r="U239" s="6"/>
      <c r="V239" s="6"/>
      <c r="W239" s="6"/>
      <c r="X239" s="6"/>
      <c r="Z239" s="6"/>
      <c r="AA239" s="6"/>
      <c r="AB239" s="6"/>
      <c r="AC239" s="6"/>
    </row>
    <row r="240" spans="2:24" ht="16.5">
      <c r="B240" s="1"/>
      <c r="D240" s="6"/>
      <c r="F240" s="6"/>
      <c r="G240" s="6"/>
      <c r="H240" s="6"/>
      <c r="I240" s="6"/>
      <c r="J240" s="6"/>
      <c r="K240" s="6"/>
      <c r="L240" s="1"/>
      <c r="M240" s="6"/>
      <c r="N240" s="6"/>
      <c r="O240" s="6"/>
      <c r="P240" s="1"/>
      <c r="Q240" s="6"/>
      <c r="R240" s="6"/>
      <c r="S240" s="1"/>
      <c r="T240" s="6"/>
      <c r="U240" s="6"/>
      <c r="V240" s="6"/>
      <c r="W240" s="6"/>
      <c r="X240" s="6"/>
    </row>
    <row r="241" spans="2:29" ht="16.5">
      <c r="B241" s="1" t="s">
        <v>353</v>
      </c>
      <c r="D241" s="6">
        <f>D230/D230</f>
        <v>1</v>
      </c>
      <c r="F241" s="6">
        <f aca="true" t="shared" si="45" ref="F241:K241">F230/$D$230</f>
        <v>0.7289029535864979</v>
      </c>
      <c r="G241" s="6">
        <f t="shared" si="45"/>
        <v>0.12025316455696203</v>
      </c>
      <c r="H241" s="6">
        <f t="shared" si="45"/>
        <v>0.006329113924050633</v>
      </c>
      <c r="I241" s="6">
        <f t="shared" si="45"/>
        <v>0.011603375527426161</v>
      </c>
      <c r="J241" s="6">
        <f t="shared" si="45"/>
        <v>0.007383966244725738</v>
      </c>
      <c r="K241" s="6">
        <f t="shared" si="45"/>
        <v>0.12552742616033755</v>
      </c>
      <c r="L241" s="1"/>
      <c r="M241" s="6">
        <f>M230/$D$230</f>
        <v>0.5632911392405063</v>
      </c>
      <c r="N241" s="6">
        <f>N230/$D$230</f>
        <v>0.38396624472573837</v>
      </c>
      <c r="O241" s="6">
        <f>O230/$D$230</f>
        <v>0.052742616033755275</v>
      </c>
      <c r="P241" s="1"/>
      <c r="Q241" s="6">
        <f>Q230/$D$230</f>
        <v>0.18881856540084388</v>
      </c>
      <c r="R241" s="6">
        <f>R230/$D$230</f>
        <v>0.8111814345991561</v>
      </c>
      <c r="S241" s="1"/>
      <c r="T241" s="6">
        <f>T230/$D$230</f>
        <v>0.035864978902953586</v>
      </c>
      <c r="U241" s="6">
        <f>U230/$D$230</f>
        <v>0.1962025316455696</v>
      </c>
      <c r="V241" s="6">
        <f>V230/$D$230</f>
        <v>0.1529535864978903</v>
      </c>
      <c r="W241" s="6">
        <f>W230/$D$230</f>
        <v>0.13185654008438819</v>
      </c>
      <c r="X241" s="6">
        <f>X230/$D$230</f>
        <v>0.4831223628691983</v>
      </c>
      <c r="Z241" s="6">
        <f>Z230/$D$230</f>
        <v>0.169831223628692</v>
      </c>
      <c r="AA241" s="6">
        <f>AA230/$D$230</f>
        <v>0.12130801687763713</v>
      </c>
      <c r="AB241" s="6">
        <f>AB230/$D$230</f>
        <v>0.4061181434599156</v>
      </c>
      <c r="AC241" s="6">
        <f>AC230/$D$230</f>
        <v>0.3037974683544304</v>
      </c>
    </row>
    <row r="242" spans="2:29" ht="16.5">
      <c r="B242" s="1" t="s">
        <v>354</v>
      </c>
      <c r="D242" s="6">
        <f>D231/D231</f>
        <v>1</v>
      </c>
      <c r="F242" s="6">
        <f aca="true" t="shared" si="46" ref="F242:K242">F231/$D$231</f>
        <v>0.5802469135802469</v>
      </c>
      <c r="G242" s="6">
        <f t="shared" si="46"/>
        <v>0.19753086419753085</v>
      </c>
      <c r="H242" s="6">
        <f t="shared" si="46"/>
        <v>0.012345679012345678</v>
      </c>
      <c r="I242" s="6">
        <f t="shared" si="46"/>
        <v>0.012345679012345678</v>
      </c>
      <c r="J242" s="6">
        <f t="shared" si="46"/>
        <v>0.012345679012345678</v>
      </c>
      <c r="K242" s="6">
        <f t="shared" si="46"/>
        <v>0.18518518518518517</v>
      </c>
      <c r="M242" s="6">
        <f>M231/$D$231</f>
        <v>0.691358024691358</v>
      </c>
      <c r="N242" s="6">
        <f>N231/$D$231</f>
        <v>0.24691358024691357</v>
      </c>
      <c r="O242" s="6">
        <f>O231/$D$231</f>
        <v>0.06172839506172839</v>
      </c>
      <c r="Q242" s="6">
        <f>Q231/$D$231</f>
        <v>0.16049382716049382</v>
      </c>
      <c r="R242" s="6">
        <f>R231/$D$231</f>
        <v>0.8395061728395061</v>
      </c>
      <c r="T242" s="6">
        <f>T231/$D$231</f>
        <v>0</v>
      </c>
      <c r="U242" s="6">
        <f>U231/$D$231</f>
        <v>0.18518518518518517</v>
      </c>
      <c r="V242" s="6">
        <f>V231/$D$231</f>
        <v>0.13580246913580246</v>
      </c>
      <c r="W242" s="6">
        <f>W231/$D$231</f>
        <v>0.13580246913580246</v>
      </c>
      <c r="X242" s="6">
        <f>X231/$D$231</f>
        <v>0.5432098765432098</v>
      </c>
      <c r="Z242" s="6">
        <f>Z231/$D$231</f>
        <v>0.18518518518518517</v>
      </c>
      <c r="AA242" s="6">
        <f>AA231/$D$231</f>
        <v>0.18518518518518517</v>
      </c>
      <c r="AB242" s="6">
        <f>AB231/$D$231</f>
        <v>0.38271604938271603</v>
      </c>
      <c r="AC242" s="6">
        <f>AC231/$D$231</f>
        <v>0.24691358024691357</v>
      </c>
    </row>
    <row r="243" ht="16.5">
      <c r="B243" s="1"/>
    </row>
    <row r="244" spans="2:26" ht="16.5">
      <c r="B244" s="1" t="s">
        <v>29</v>
      </c>
      <c r="D244" s="6"/>
      <c r="F244" s="1">
        <v>0.0161</v>
      </c>
      <c r="G244" s="1"/>
      <c r="H244" s="1"/>
      <c r="I244" s="1"/>
      <c r="J244" s="1"/>
      <c r="K244" s="1"/>
      <c r="L244" s="1"/>
      <c r="M244" s="1">
        <v>0.0487</v>
      </c>
      <c r="N244" s="1"/>
      <c r="O244" s="1"/>
      <c r="P244" s="1"/>
      <c r="Q244" s="14">
        <v>0.53</v>
      </c>
      <c r="R244" s="1"/>
      <c r="S244" s="1"/>
      <c r="T244" s="1">
        <v>0.6628</v>
      </c>
      <c r="U244" s="1"/>
      <c r="V244" s="1"/>
      <c r="W244" s="1"/>
      <c r="X244" s="1"/>
      <c r="Y244" s="1"/>
      <c r="Z244" s="1">
        <v>0.3308</v>
      </c>
    </row>
    <row r="245" spans="2:26" ht="16.5">
      <c r="B245" s="1" t="s">
        <v>355</v>
      </c>
      <c r="F245" s="1" t="s">
        <v>263</v>
      </c>
      <c r="G245" s="1"/>
      <c r="H245" s="1"/>
      <c r="I245" s="1"/>
      <c r="J245" s="1"/>
      <c r="K245" s="1"/>
      <c r="L245" s="1"/>
      <c r="M245" s="1" t="s">
        <v>263</v>
      </c>
      <c r="N245" s="1"/>
      <c r="O245" s="1"/>
      <c r="P245" s="1"/>
      <c r="Q245" s="1" t="s">
        <v>263</v>
      </c>
      <c r="R245" s="1"/>
      <c r="S245" s="1"/>
      <c r="T245" s="1" t="s">
        <v>263</v>
      </c>
      <c r="U245" s="1"/>
      <c r="V245" s="1"/>
      <c r="W245" s="1"/>
      <c r="X245" s="1"/>
      <c r="Y245" s="1"/>
      <c r="Z245" s="1" t="s">
        <v>263</v>
      </c>
    </row>
    <row r="246" spans="2:20" ht="16.5">
      <c r="B246" s="1"/>
      <c r="F246" s="1" t="s">
        <v>273</v>
      </c>
      <c r="G246" s="1"/>
      <c r="H246" s="1"/>
      <c r="I246" s="1"/>
      <c r="J246" s="1"/>
      <c r="K246" s="1"/>
      <c r="L246" s="1"/>
      <c r="M246" s="1"/>
      <c r="N246" s="1"/>
      <c r="O246" s="1"/>
      <c r="P246" s="1"/>
      <c r="Q246" s="1"/>
      <c r="R246" s="1"/>
      <c r="S246" s="1"/>
      <c r="T246" s="1" t="s">
        <v>275</v>
      </c>
    </row>
    <row r="248" ht="16.5">
      <c r="O248" s="1" t="s">
        <v>74</v>
      </c>
    </row>
    <row r="250" spans="2:15" ht="16.5">
      <c r="B250" s="1"/>
      <c r="O250" s="68" t="s">
        <v>117</v>
      </c>
    </row>
    <row r="251" ht="16.5">
      <c r="B251" s="1"/>
    </row>
    <row r="252" ht="16.5">
      <c r="B252" s="1"/>
    </row>
    <row r="253" ht="16.5">
      <c r="B253" s="1"/>
    </row>
    <row r="254" ht="24">
      <c r="B254" s="36" t="s">
        <v>299</v>
      </c>
    </row>
    <row r="255" spans="2:4" ht="16.5">
      <c r="B255" s="1"/>
      <c r="D255" t="s">
        <v>238</v>
      </c>
    </row>
    <row r="256" spans="2:4" ht="19.5">
      <c r="B256" s="34" t="s">
        <v>292</v>
      </c>
      <c r="C256" s="24">
        <v>1</v>
      </c>
      <c r="D256" s="24" t="s">
        <v>118</v>
      </c>
    </row>
    <row r="257" spans="2:4" ht="19.5">
      <c r="B257" s="24"/>
      <c r="C257" s="24">
        <v>2</v>
      </c>
      <c r="D257" s="24" t="s">
        <v>119</v>
      </c>
    </row>
    <row r="258" spans="2:4" ht="19.5">
      <c r="B258" s="24"/>
      <c r="C258" s="24">
        <v>3</v>
      </c>
      <c r="D258" s="24" t="s">
        <v>373</v>
      </c>
    </row>
    <row r="259" spans="2:4" ht="19.5">
      <c r="B259" s="24"/>
      <c r="C259" s="24"/>
      <c r="D259" s="24" t="s">
        <v>374</v>
      </c>
    </row>
    <row r="260" spans="2:4" ht="19.5">
      <c r="B260" s="24"/>
      <c r="C260" s="24">
        <v>4</v>
      </c>
      <c r="D260" s="24" t="s">
        <v>318</v>
      </c>
    </row>
    <row r="261" spans="2:4" ht="19.5">
      <c r="B261" s="24"/>
      <c r="C261" s="24">
        <v>5</v>
      </c>
      <c r="D261" s="24" t="s">
        <v>303</v>
      </c>
    </row>
    <row r="262" spans="2:4" ht="19.5">
      <c r="B262" s="24"/>
      <c r="C262" s="24">
        <v>6</v>
      </c>
      <c r="D262" s="24" t="s">
        <v>375</v>
      </c>
    </row>
    <row r="263" spans="2:3" ht="16.5">
      <c r="B263" s="1"/>
      <c r="C263" s="1"/>
    </row>
    <row r="264" spans="6:29" ht="16.5">
      <c r="F264" s="2" t="s">
        <v>249</v>
      </c>
      <c r="G264" s="2" t="s">
        <v>120</v>
      </c>
      <c r="H264" s="2"/>
      <c r="I264" s="2"/>
      <c r="J264" s="2" t="s">
        <v>251</v>
      </c>
      <c r="K264" s="1"/>
      <c r="L264" s="1"/>
      <c r="M264" s="1"/>
      <c r="N264" s="1"/>
      <c r="O264" s="1"/>
      <c r="P264" s="1"/>
      <c r="Q264" s="1"/>
      <c r="R264" s="1"/>
      <c r="S264" s="1"/>
      <c r="T264" s="2" t="s">
        <v>61</v>
      </c>
      <c r="U264" s="1"/>
      <c r="V264" s="1"/>
      <c r="Z264" s="2" t="s">
        <v>247</v>
      </c>
      <c r="AA264" s="1"/>
      <c r="AB264" s="1"/>
      <c r="AC264" s="1"/>
    </row>
    <row r="265" spans="6:29" ht="16.5">
      <c r="F265" s="1"/>
      <c r="G265" s="3" t="s">
        <v>223</v>
      </c>
      <c r="H265" s="3"/>
      <c r="I265" s="3"/>
      <c r="J265" s="1"/>
      <c r="K265" s="1"/>
      <c r="L265" s="1"/>
      <c r="M265" s="2" t="s">
        <v>346</v>
      </c>
      <c r="N265" s="2"/>
      <c r="O265" s="1"/>
      <c r="P265" s="1"/>
      <c r="Q265" s="49" t="s">
        <v>22</v>
      </c>
      <c r="R265" s="17"/>
      <c r="S265" s="1"/>
      <c r="V265" s="3" t="s">
        <v>235</v>
      </c>
      <c r="W265" s="3" t="s">
        <v>236</v>
      </c>
      <c r="Z265" s="3" t="s">
        <v>241</v>
      </c>
      <c r="AA265" s="3" t="s">
        <v>243</v>
      </c>
      <c r="AB265" s="3"/>
      <c r="AC265" s="3"/>
    </row>
    <row r="266" spans="4:29" ht="16.5">
      <c r="D266" s="4" t="s">
        <v>233</v>
      </c>
      <c r="F266" s="5" t="s">
        <v>222</v>
      </c>
      <c r="G266" s="5" t="s">
        <v>342</v>
      </c>
      <c r="H266" s="5" t="s">
        <v>246</v>
      </c>
      <c r="I266" s="5" t="s">
        <v>343</v>
      </c>
      <c r="J266" s="5" t="s">
        <v>344</v>
      </c>
      <c r="K266" s="5" t="s">
        <v>345</v>
      </c>
      <c r="L266" s="1"/>
      <c r="M266" s="5" t="s">
        <v>220</v>
      </c>
      <c r="N266" s="5" t="s">
        <v>221</v>
      </c>
      <c r="O266" s="5" t="s">
        <v>347</v>
      </c>
      <c r="P266" s="1"/>
      <c r="Q266" s="5" t="s">
        <v>225</v>
      </c>
      <c r="R266" s="5" t="s">
        <v>226</v>
      </c>
      <c r="S266" s="3"/>
      <c r="T266" s="5" t="s">
        <v>227</v>
      </c>
      <c r="U266" s="5" t="s">
        <v>228</v>
      </c>
      <c r="V266" s="5" t="s">
        <v>234</v>
      </c>
      <c r="W266" s="5" t="s">
        <v>234</v>
      </c>
      <c r="X266" s="5" t="s">
        <v>229</v>
      </c>
      <c r="Z266" s="5" t="s">
        <v>242</v>
      </c>
      <c r="AA266" s="5" t="s">
        <v>242</v>
      </c>
      <c r="AB266" s="5" t="s">
        <v>244</v>
      </c>
      <c r="AC266" s="5" t="s">
        <v>245</v>
      </c>
    </row>
    <row r="267" spans="2:29" ht="16.5">
      <c r="B267" s="1" t="s">
        <v>231</v>
      </c>
      <c r="D267" s="3">
        <v>1033</v>
      </c>
      <c r="E267" s="9"/>
      <c r="F267" s="3">
        <v>740</v>
      </c>
      <c r="G267" s="3">
        <v>130</v>
      </c>
      <c r="H267" s="3">
        <v>7</v>
      </c>
      <c r="I267" s="3">
        <v>13</v>
      </c>
      <c r="J267" s="3">
        <v>8</v>
      </c>
      <c r="K267" s="3">
        <v>135</v>
      </c>
      <c r="L267" s="1"/>
      <c r="M267" s="3">
        <v>584</v>
      </c>
      <c r="N267" s="3">
        <v>389</v>
      </c>
      <c r="O267" s="3">
        <v>60</v>
      </c>
      <c r="P267" s="1"/>
      <c r="Q267" s="3">
        <v>196</v>
      </c>
      <c r="R267" s="3">
        <v>837</v>
      </c>
      <c r="S267" s="3"/>
      <c r="T267" s="3">
        <v>35</v>
      </c>
      <c r="U267" s="3">
        <v>202</v>
      </c>
      <c r="V267" s="3">
        <v>156</v>
      </c>
      <c r="W267" s="3">
        <v>137</v>
      </c>
      <c r="X267" s="3">
        <v>503</v>
      </c>
      <c r="Y267" t="s">
        <v>238</v>
      </c>
      <c r="Z267" s="3">
        <v>176</v>
      </c>
      <c r="AA267" s="3">
        <v>131</v>
      </c>
      <c r="AB267" s="3">
        <v>418</v>
      </c>
      <c r="AC267" s="3">
        <v>308</v>
      </c>
    </row>
    <row r="268" spans="2:29" ht="16.5">
      <c r="B268" s="1" t="s">
        <v>232</v>
      </c>
      <c r="D268" s="6">
        <v>1</v>
      </c>
      <c r="F268" s="7">
        <f aca="true" t="shared" si="47" ref="F268:K268">F267/$D$18</f>
        <v>0.7163601161665053</v>
      </c>
      <c r="G268" s="7">
        <f t="shared" si="47"/>
        <v>0.12584704743465633</v>
      </c>
      <c r="H268" s="7">
        <f t="shared" si="47"/>
        <v>0.006776379477250726</v>
      </c>
      <c r="I268" s="7">
        <f t="shared" si="47"/>
        <v>0.012584704743465635</v>
      </c>
      <c r="J268" s="7">
        <f t="shared" si="47"/>
        <v>0.007744433688286544</v>
      </c>
      <c r="K268" s="7">
        <f t="shared" si="47"/>
        <v>0.13068731848983542</v>
      </c>
      <c r="L268" s="6" t="s">
        <v>238</v>
      </c>
      <c r="M268" s="10">
        <f>M267/$D$18</f>
        <v>0.5653436592449177</v>
      </c>
      <c r="N268" s="10">
        <f>N267/$D$18</f>
        <v>0.3765730880929332</v>
      </c>
      <c r="O268" s="10">
        <f>O267/$D$18</f>
        <v>0.05808325266214908</v>
      </c>
      <c r="P268" s="1"/>
      <c r="Q268" s="10">
        <f>Q267/$D$18</f>
        <v>0.18973862536302033</v>
      </c>
      <c r="R268" s="10">
        <f>R267/$D$18</f>
        <v>0.8102613746369797</v>
      </c>
      <c r="S268" s="3"/>
      <c r="T268" s="10">
        <f>T267/$D$18</f>
        <v>0.03388189738625363</v>
      </c>
      <c r="U268" s="10">
        <f>U267/$D$18</f>
        <v>0.19554695062923524</v>
      </c>
      <c r="V268" s="10">
        <f>V267/$D$18</f>
        <v>0.1510164569215876</v>
      </c>
      <c r="W268" s="10">
        <f>W267/$D$18</f>
        <v>0.13262342691190707</v>
      </c>
      <c r="X268" s="10">
        <f>X267/$D$18</f>
        <v>0.48693126815101645</v>
      </c>
      <c r="Y268" s="11" t="s">
        <v>238</v>
      </c>
      <c r="Z268" s="10">
        <f>Z267/$D$18</f>
        <v>0.17037754114230397</v>
      </c>
      <c r="AA268" s="10">
        <f>AA267/$D$18</f>
        <v>0.12681510164569215</v>
      </c>
      <c r="AB268" s="10">
        <f>AB267/$D$18</f>
        <v>0.4046466602129719</v>
      </c>
      <c r="AC268" s="10">
        <f>AC267/$D$18</f>
        <v>0.29816069699903197</v>
      </c>
    </row>
    <row r="269" ht="16.5">
      <c r="B269" s="1"/>
    </row>
    <row r="270" spans="2:29" ht="16.5">
      <c r="B270" s="1" t="s">
        <v>350</v>
      </c>
      <c r="D270" s="3">
        <v>1024</v>
      </c>
      <c r="E270" s="3"/>
      <c r="F270" s="3">
        <f aca="true" t="shared" si="48" ref="F270:K270">SUM(F271:F272)</f>
        <v>734</v>
      </c>
      <c r="G270" s="3">
        <f t="shared" si="48"/>
        <v>131</v>
      </c>
      <c r="H270" s="3">
        <f t="shared" si="48"/>
        <v>8</v>
      </c>
      <c r="I270" s="3">
        <f t="shared" si="48"/>
        <v>12</v>
      </c>
      <c r="J270" s="3">
        <f t="shared" si="48"/>
        <v>9</v>
      </c>
      <c r="K270" s="3">
        <f t="shared" si="48"/>
        <v>130</v>
      </c>
      <c r="L270" s="3" t="s">
        <v>238</v>
      </c>
      <c r="M270" s="3">
        <f>SUM(M271:M272)</f>
        <v>584</v>
      </c>
      <c r="N270" s="3">
        <f>SUM(N271:N272)</f>
        <v>385</v>
      </c>
      <c r="O270" s="3">
        <f>SUM(O271:O272)</f>
        <v>55</v>
      </c>
      <c r="P270" s="3"/>
      <c r="Q270" s="3">
        <f>SUM(Q271:Q272)</f>
        <v>189</v>
      </c>
      <c r="R270" s="3">
        <f>SUM(R271:R272)</f>
        <v>835</v>
      </c>
      <c r="S270" s="3"/>
      <c r="T270" s="3">
        <f>SUM(T271:T272)</f>
        <v>35</v>
      </c>
      <c r="U270" s="3">
        <f>SUM(U271:U272)</f>
        <v>202</v>
      </c>
      <c r="V270" s="3">
        <f>SUM(V271:V272)</f>
        <v>155</v>
      </c>
      <c r="W270" s="3">
        <f>SUM(W271:W272)</f>
        <v>129</v>
      </c>
      <c r="X270" s="3">
        <f>SUM(X271:X272)</f>
        <v>503</v>
      </c>
      <c r="Y270" s="3" t="s">
        <v>238</v>
      </c>
      <c r="Z270" s="3">
        <f>SUM(Z271:Z272)</f>
        <v>174</v>
      </c>
      <c r="AA270" s="3">
        <f>SUM(AA271:AA272)</f>
        <v>131</v>
      </c>
      <c r="AB270" s="3">
        <f>SUM(AB271:AB272)</f>
        <v>415</v>
      </c>
      <c r="AC270" s="3">
        <f>SUM(AC271:AC272)</f>
        <v>304</v>
      </c>
    </row>
    <row r="271" spans="2:29" ht="16.5">
      <c r="B271" s="1" t="s">
        <v>230</v>
      </c>
      <c r="D271" s="3">
        <v>912</v>
      </c>
      <c r="E271" s="3"/>
      <c r="F271" s="3">
        <v>668</v>
      </c>
      <c r="G271" s="3">
        <v>102</v>
      </c>
      <c r="H271" s="3">
        <v>7</v>
      </c>
      <c r="I271" s="3">
        <v>11</v>
      </c>
      <c r="J271" s="3">
        <v>7</v>
      </c>
      <c r="K271" s="3">
        <v>117</v>
      </c>
      <c r="L271" s="3" t="s">
        <v>238</v>
      </c>
      <c r="M271" s="3">
        <v>517</v>
      </c>
      <c r="N271" s="3">
        <v>351</v>
      </c>
      <c r="O271" s="3">
        <v>44</v>
      </c>
      <c r="P271" s="3"/>
      <c r="Q271" s="3">
        <v>184</v>
      </c>
      <c r="R271" s="3">
        <v>728</v>
      </c>
      <c r="S271" s="3"/>
      <c r="T271" s="3">
        <v>33</v>
      </c>
      <c r="U271" s="3">
        <v>181</v>
      </c>
      <c r="V271" s="3">
        <v>142</v>
      </c>
      <c r="W271" s="3">
        <v>122</v>
      </c>
      <c r="X271" s="3">
        <v>434</v>
      </c>
      <c r="Y271" s="3" t="s">
        <v>238</v>
      </c>
      <c r="Z271" s="3">
        <v>156</v>
      </c>
      <c r="AA271" s="3">
        <v>112</v>
      </c>
      <c r="AB271" s="3">
        <v>383</v>
      </c>
      <c r="AC271" s="3">
        <v>261</v>
      </c>
    </row>
    <row r="272" spans="2:29" ht="16.5">
      <c r="B272" s="1" t="s">
        <v>219</v>
      </c>
      <c r="D272" s="3">
        <v>112</v>
      </c>
      <c r="E272" s="3"/>
      <c r="F272" s="3">
        <v>66</v>
      </c>
      <c r="G272" s="3">
        <v>29</v>
      </c>
      <c r="H272" s="3">
        <v>1</v>
      </c>
      <c r="I272" s="3">
        <v>1</v>
      </c>
      <c r="J272" s="3">
        <v>2</v>
      </c>
      <c r="K272" s="3">
        <v>13</v>
      </c>
      <c r="L272" s="3" t="s">
        <v>238</v>
      </c>
      <c r="M272" s="3">
        <v>67</v>
      </c>
      <c r="N272" s="3">
        <v>34</v>
      </c>
      <c r="O272" s="3">
        <v>11</v>
      </c>
      <c r="P272" s="3"/>
      <c r="Q272" s="3">
        <v>5</v>
      </c>
      <c r="R272" s="3">
        <v>107</v>
      </c>
      <c r="S272" s="3"/>
      <c r="T272" s="3">
        <v>2</v>
      </c>
      <c r="U272" s="3">
        <v>21</v>
      </c>
      <c r="V272" s="3">
        <v>13</v>
      </c>
      <c r="W272" s="3">
        <v>7</v>
      </c>
      <c r="X272" s="3">
        <v>69</v>
      </c>
      <c r="Y272" s="3" t="s">
        <v>238</v>
      </c>
      <c r="Z272" s="3">
        <v>18</v>
      </c>
      <c r="AA272" s="3">
        <v>19</v>
      </c>
      <c r="AB272" s="3">
        <v>32</v>
      </c>
      <c r="AC272" s="3">
        <v>43</v>
      </c>
    </row>
    <row r="273" spans="2:4" ht="16.5">
      <c r="B273" s="1"/>
      <c r="D273" s="1"/>
    </row>
    <row r="274" spans="2:29" ht="16.5">
      <c r="B274" s="1" t="s">
        <v>351</v>
      </c>
      <c r="C274" s="1"/>
      <c r="D274" s="6">
        <f>D271/D270</f>
        <v>0.890625</v>
      </c>
      <c r="F274" s="6">
        <f aca="true" t="shared" si="49" ref="F274:K274">F271/F270</f>
        <v>0.9100817438692098</v>
      </c>
      <c r="G274" s="30">
        <f t="shared" si="49"/>
        <v>0.7786259541984732</v>
      </c>
      <c r="H274" s="6">
        <f t="shared" si="49"/>
        <v>0.875</v>
      </c>
      <c r="I274" s="6">
        <f t="shared" si="49"/>
        <v>0.9166666666666666</v>
      </c>
      <c r="J274" s="30">
        <f t="shared" si="49"/>
        <v>0.7777777777777778</v>
      </c>
      <c r="K274" s="6">
        <f t="shared" si="49"/>
        <v>0.9</v>
      </c>
      <c r="L274" s="1"/>
      <c r="M274" s="6">
        <f>M271/M270</f>
        <v>0.8852739726027398</v>
      </c>
      <c r="N274" s="6">
        <f>N271/N270</f>
        <v>0.9116883116883117</v>
      </c>
      <c r="O274" s="30">
        <f>O271/O270</f>
        <v>0.8</v>
      </c>
      <c r="P274" s="1"/>
      <c r="Q274" s="30">
        <f>Q271/Q270</f>
        <v>0.9735449735449735</v>
      </c>
      <c r="R274" s="6">
        <f>R271/R270</f>
        <v>0.8718562874251496</v>
      </c>
      <c r="S274" s="1"/>
      <c r="T274" s="30">
        <f>T271/T270</f>
        <v>0.9428571428571428</v>
      </c>
      <c r="U274" s="6">
        <f>U271/U270</f>
        <v>0.8960396039603961</v>
      </c>
      <c r="V274" s="6">
        <f>V271/V270</f>
        <v>0.9161290322580645</v>
      </c>
      <c r="W274" s="30">
        <f>W271/W270</f>
        <v>0.9457364341085271</v>
      </c>
      <c r="X274" s="6">
        <f>X271/X270</f>
        <v>0.8628230616302187</v>
      </c>
      <c r="Y274" s="32"/>
      <c r="Z274" s="6">
        <f>Z271/Z270</f>
        <v>0.896551724137931</v>
      </c>
      <c r="AA274" s="30">
        <f>AA271/AA270</f>
        <v>0.8549618320610687</v>
      </c>
      <c r="AB274" s="30">
        <f>AB271/AB270</f>
        <v>0.9228915662650602</v>
      </c>
      <c r="AC274" s="30">
        <f>AC271/AC270</f>
        <v>0.8585526315789473</v>
      </c>
    </row>
    <row r="275" spans="2:29" ht="16.5">
      <c r="B275" s="1" t="s">
        <v>27</v>
      </c>
      <c r="C275" s="1"/>
      <c r="D275" s="6"/>
      <c r="F275" s="70">
        <f aca="true" t="shared" si="50" ref="F275:K275">(F274-$D$274)/$D$280</f>
        <v>1.997873742747986</v>
      </c>
      <c r="G275" s="69">
        <f t="shared" si="50"/>
        <v>-11.50038024470262</v>
      </c>
      <c r="H275" s="70">
        <f t="shared" si="50"/>
        <v>-1.604419395160855</v>
      </c>
      <c r="I275" s="70">
        <f t="shared" si="50"/>
        <v>2.6740323252680875</v>
      </c>
      <c r="J275" s="69">
        <f t="shared" si="50"/>
        <v>-11.587473409495063</v>
      </c>
      <c r="K275" s="70">
        <f t="shared" si="50"/>
        <v>0.9626516370965152</v>
      </c>
      <c r="L275" s="1"/>
      <c r="M275" s="70">
        <f>(M274-$D$274)/$D$280</f>
        <v>-0.5494586969728913</v>
      </c>
      <c r="N275" s="70">
        <f>(N274-$D$274)/$D$280</f>
        <v>2.1628406911389155</v>
      </c>
      <c r="O275" s="69">
        <f>(O274-$D$274)/$D$280</f>
        <v>-9.305632491932954</v>
      </c>
      <c r="P275" s="1"/>
      <c r="Q275" s="69">
        <f>(Q274-$D$274)/$D$280</f>
        <v>8.51445848331395</v>
      </c>
      <c r="R275" s="70">
        <f>(R274-$D$274)/$D$280</f>
        <v>-1.9272247345465177</v>
      </c>
      <c r="S275" s="1"/>
      <c r="T275" s="69">
        <f>(T274-$D$274)/$D$280</f>
        <v>5.363344835251999</v>
      </c>
      <c r="U275" s="70">
        <f>(U274-$D$274)/$D$280</f>
        <v>0.5559869191151496</v>
      </c>
      <c r="V275" s="70">
        <f>(V274-$D$274)/$D$280</f>
        <v>2.6188264966173964</v>
      </c>
      <c r="W275" s="69">
        <f>(W274-$D$274)/$D$280</f>
        <v>5.658998641846428</v>
      </c>
      <c r="X275" s="70">
        <f>(X274-$D$274)/$D$280</f>
        <v>-2.854782025186807</v>
      </c>
      <c r="Y275" s="32"/>
      <c r="Z275" s="70">
        <f>(Z274-$D$274)/$D$280</f>
        <v>0.6085728740265327</v>
      </c>
      <c r="AA275" s="69">
        <f>(AA274-$D$274)/$D$280</f>
        <v>-3.6619954133824115</v>
      </c>
      <c r="AB275" s="69">
        <f>(AB274-$D$274)/$D$280</f>
        <v>3.3132227027779533</v>
      </c>
      <c r="AC275" s="69">
        <f>(AC274-$D$274)/$D$280</f>
        <v>-3.29328191638281</v>
      </c>
    </row>
    <row r="276" spans="2:29" ht="16.5">
      <c r="B276" s="1"/>
      <c r="C276" s="1"/>
      <c r="D276" s="6"/>
      <c r="F276" s="6"/>
      <c r="G276" s="30"/>
      <c r="H276" s="6"/>
      <c r="I276" s="6"/>
      <c r="J276" s="30"/>
      <c r="K276" s="6"/>
      <c r="L276" s="1"/>
      <c r="M276" s="6"/>
      <c r="N276" s="6"/>
      <c r="O276" s="30"/>
      <c r="P276" s="1"/>
      <c r="Q276" s="30"/>
      <c r="R276" s="6"/>
      <c r="S276" s="1"/>
      <c r="T276" s="30"/>
      <c r="U276" s="6"/>
      <c r="V276" s="6"/>
      <c r="W276" s="30"/>
      <c r="X276" s="6"/>
      <c r="Y276" s="32"/>
      <c r="Z276" s="6"/>
      <c r="AA276" s="30"/>
      <c r="AB276" s="30"/>
      <c r="AC276" s="30"/>
    </row>
    <row r="277" spans="2:29" ht="16.5">
      <c r="B277" s="1" t="s">
        <v>352</v>
      </c>
      <c r="D277" s="6">
        <f>D272/D270</f>
        <v>0.109375</v>
      </c>
      <c r="F277" s="6">
        <f aca="true" t="shared" si="51" ref="F277:K277">F272/F270</f>
        <v>0.08991825613079019</v>
      </c>
      <c r="G277" s="30">
        <f t="shared" si="51"/>
        <v>0.22137404580152673</v>
      </c>
      <c r="H277" s="6">
        <f t="shared" si="51"/>
        <v>0.125</v>
      </c>
      <c r="I277" s="6">
        <f t="shared" si="51"/>
        <v>0.08333333333333333</v>
      </c>
      <c r="J277" s="30">
        <f t="shared" si="51"/>
        <v>0.2222222222222222</v>
      </c>
      <c r="K277" s="6">
        <f t="shared" si="51"/>
        <v>0.1</v>
      </c>
      <c r="L277" s="1"/>
      <c r="M277" s="6">
        <f>M272/M270</f>
        <v>0.11472602739726027</v>
      </c>
      <c r="N277" s="6">
        <f>N272/N270</f>
        <v>0.08831168831168831</v>
      </c>
      <c r="O277" s="30">
        <f>O272/O270</f>
        <v>0.2</v>
      </c>
      <c r="P277" s="1"/>
      <c r="Q277" s="30">
        <f>Q272/Q270</f>
        <v>0.026455026455026454</v>
      </c>
      <c r="R277" s="6">
        <f>R272/R270</f>
        <v>0.1281437125748503</v>
      </c>
      <c r="S277" s="1"/>
      <c r="T277" s="30">
        <f>T272/T270</f>
        <v>0.05714285714285714</v>
      </c>
      <c r="U277" s="6">
        <f>U272/U270</f>
        <v>0.10396039603960396</v>
      </c>
      <c r="V277" s="6">
        <f>V272/V270</f>
        <v>0.08387096774193549</v>
      </c>
      <c r="W277" s="30">
        <f>W272/W270</f>
        <v>0.05426356589147287</v>
      </c>
      <c r="X277" s="6">
        <f>X272/X270</f>
        <v>0.13717693836978131</v>
      </c>
      <c r="Z277" s="6">
        <f>Z272/Z270</f>
        <v>0.10344827586206896</v>
      </c>
      <c r="AA277" s="30">
        <f>AA272/AA270</f>
        <v>0.1450381679389313</v>
      </c>
      <c r="AB277" s="30">
        <f>AB272/AB270</f>
        <v>0.07710843373493977</v>
      </c>
      <c r="AC277" s="30">
        <f>AC272/AC270</f>
        <v>0.14144736842105263</v>
      </c>
    </row>
    <row r="278" spans="2:29" ht="16.5">
      <c r="B278" s="1" t="s">
        <v>37</v>
      </c>
      <c r="D278" s="6"/>
      <c r="F278" s="70">
        <f aca="true" t="shared" si="52" ref="F278:K278">(F277-$D$277)/$D$280</f>
        <v>-1.997873742747986</v>
      </c>
      <c r="G278" s="69">
        <f t="shared" si="52"/>
        <v>11.500380244702617</v>
      </c>
      <c r="H278" s="70">
        <f t="shared" si="52"/>
        <v>1.604419395160855</v>
      </c>
      <c r="I278" s="70">
        <f t="shared" si="52"/>
        <v>-2.674032325268092</v>
      </c>
      <c r="J278" s="69">
        <f t="shared" si="52"/>
        <v>11.587473409495063</v>
      </c>
      <c r="K278" s="70">
        <f t="shared" si="52"/>
        <v>-0.9626516370965124</v>
      </c>
      <c r="L278" s="1"/>
      <c r="M278" s="70">
        <f>(M277-$D$277)/$D$280</f>
        <v>0.5494586969728956</v>
      </c>
      <c r="N278" s="70">
        <f>(N277-$D$277)/$D$280</f>
        <v>-2.1628406911389186</v>
      </c>
      <c r="O278" s="69">
        <f>(O277-$D$277)/$D$280</f>
        <v>9.30563249193296</v>
      </c>
      <c r="P278" s="1"/>
      <c r="Q278" s="69">
        <f>(Q277-$D$277)/$D$280</f>
        <v>-8.514458483313955</v>
      </c>
      <c r="R278" s="70">
        <f>(R277-$D$277)/$D$280</f>
        <v>1.9272247345465119</v>
      </c>
      <c r="S278" s="1"/>
      <c r="T278" s="69">
        <f>(T277-$D$277)/$D$280</f>
        <v>-5.363344835252001</v>
      </c>
      <c r="U278" s="70">
        <f>(U277-$D$277)/$D$280</f>
        <v>-0.5559869191151482</v>
      </c>
      <c r="V278" s="70">
        <f>(V277-$D$277)/$D$280</f>
        <v>-2.6188264966173946</v>
      </c>
      <c r="W278" s="69">
        <f>(W277-$D$277)/$D$280</f>
        <v>-5.658998641846426</v>
      </c>
      <c r="X278" s="70">
        <f>(X277-$D$277)/$D$280</f>
        <v>2.8547820251868097</v>
      </c>
      <c r="Z278" s="70">
        <f>(Z277-$D$277)/$D$280</f>
        <v>-0.6085728740265314</v>
      </c>
      <c r="AA278" s="69">
        <f>(AA277-$D$277)/$D$280</f>
        <v>3.6619954133824084</v>
      </c>
      <c r="AB278" s="69">
        <f>(AB277-$D$277)/$D$280</f>
        <v>-3.3132227027779577</v>
      </c>
      <c r="AC278" s="69">
        <f>(AC277-$D$277)/$D$280</f>
        <v>3.293281916382807</v>
      </c>
    </row>
    <row r="279" spans="2:29" ht="16.5">
      <c r="B279" s="1"/>
      <c r="D279" s="6"/>
      <c r="F279" s="6"/>
      <c r="G279" s="6"/>
      <c r="H279" s="6"/>
      <c r="I279" s="6"/>
      <c r="J279" s="6"/>
      <c r="K279" s="6"/>
      <c r="L279" s="1"/>
      <c r="M279" s="6"/>
      <c r="N279" s="6"/>
      <c r="O279" s="6"/>
      <c r="P279" s="1"/>
      <c r="Q279" s="6"/>
      <c r="R279" s="6"/>
      <c r="S279" s="1"/>
      <c r="T279" s="6"/>
      <c r="U279" s="6"/>
      <c r="V279" s="6"/>
      <c r="W279" s="6"/>
      <c r="X279" s="6"/>
      <c r="Z279" s="6"/>
      <c r="AA279" s="6"/>
      <c r="AB279" s="6"/>
      <c r="AC279" s="6"/>
    </row>
    <row r="280" spans="2:29" ht="16.5">
      <c r="B280" s="17" t="s">
        <v>28</v>
      </c>
      <c r="D280" s="6">
        <f>(0.891*0.109/D270)^0.5</f>
        <v>0.009738725452414191</v>
      </c>
      <c r="F280" s="6"/>
      <c r="G280" s="6"/>
      <c r="H280" s="6"/>
      <c r="I280" s="6"/>
      <c r="J280" s="6"/>
      <c r="K280" s="6"/>
      <c r="L280" s="1"/>
      <c r="M280" s="6"/>
      <c r="N280" s="6"/>
      <c r="O280" s="6"/>
      <c r="P280" s="1"/>
      <c r="Q280" s="6"/>
      <c r="R280" s="6"/>
      <c r="S280" s="1"/>
      <c r="T280" s="6"/>
      <c r="U280" s="6"/>
      <c r="V280" s="6"/>
      <c r="W280" s="6"/>
      <c r="X280" s="6"/>
      <c r="Z280" s="6"/>
      <c r="AA280" s="6"/>
      <c r="AB280" s="6"/>
      <c r="AC280" s="6"/>
    </row>
    <row r="281" spans="2:24" ht="16.5">
      <c r="B281" s="1"/>
      <c r="D281" s="6"/>
      <c r="F281" s="6"/>
      <c r="G281" s="6"/>
      <c r="H281" s="6"/>
      <c r="I281" s="6"/>
      <c r="J281" s="6"/>
      <c r="K281" s="6"/>
      <c r="L281" s="1"/>
      <c r="M281" s="6"/>
      <c r="N281" s="6"/>
      <c r="O281" s="6"/>
      <c r="P281" s="1"/>
      <c r="Q281" s="6"/>
      <c r="R281" s="6"/>
      <c r="S281" s="1"/>
      <c r="T281" s="6"/>
      <c r="U281" s="6"/>
      <c r="V281" s="6"/>
      <c r="W281" s="6"/>
      <c r="X281" s="6"/>
    </row>
    <row r="282" spans="2:29" ht="16.5">
      <c r="B282" s="1" t="s">
        <v>353</v>
      </c>
      <c r="D282" s="6">
        <f>D271/D271</f>
        <v>1</v>
      </c>
      <c r="F282" s="6">
        <f aca="true" t="shared" si="53" ref="F282:K282">F271/$D$271</f>
        <v>0.7324561403508771</v>
      </c>
      <c r="G282" s="6">
        <f t="shared" si="53"/>
        <v>0.1118421052631579</v>
      </c>
      <c r="H282" s="6">
        <f t="shared" si="53"/>
        <v>0.007675438596491228</v>
      </c>
      <c r="I282" s="6">
        <f t="shared" si="53"/>
        <v>0.01206140350877193</v>
      </c>
      <c r="J282" s="6">
        <f t="shared" si="53"/>
        <v>0.007675438596491228</v>
      </c>
      <c r="K282" s="6">
        <f t="shared" si="53"/>
        <v>0.12828947368421054</v>
      </c>
      <c r="L282" s="1"/>
      <c r="M282" s="6">
        <f>M271/$D$271</f>
        <v>0.5668859649122807</v>
      </c>
      <c r="N282" s="6">
        <f>N271/$D$271</f>
        <v>0.3848684210526316</v>
      </c>
      <c r="O282" s="6">
        <f>O271/$D$271</f>
        <v>0.04824561403508772</v>
      </c>
      <c r="P282" s="1"/>
      <c r="Q282" s="6">
        <f>Q271/$D$271</f>
        <v>0.20175438596491227</v>
      </c>
      <c r="R282" s="6">
        <f>R271/$D$271</f>
        <v>0.7982456140350878</v>
      </c>
      <c r="S282" s="1"/>
      <c r="T282" s="6">
        <f>T271/$D$271</f>
        <v>0.03618421052631579</v>
      </c>
      <c r="U282" s="6">
        <f>U271/$D$271</f>
        <v>0.19846491228070176</v>
      </c>
      <c r="V282" s="6">
        <f>V271/$D$271</f>
        <v>0.15570175438596492</v>
      </c>
      <c r="W282" s="6">
        <f>W271/$D$271</f>
        <v>0.1337719298245614</v>
      </c>
      <c r="X282" s="6">
        <f>X271/$D$271</f>
        <v>0.4758771929824561</v>
      </c>
      <c r="Z282" s="6">
        <f>Z271/$D$271</f>
        <v>0.17105263157894737</v>
      </c>
      <c r="AA282" s="6">
        <f>AA271/$D$271</f>
        <v>0.12280701754385964</v>
      </c>
      <c r="AB282" s="6">
        <f>AB271/$D$271</f>
        <v>0.4199561403508772</v>
      </c>
      <c r="AC282" s="6">
        <f>AC271/$D$271</f>
        <v>0.28618421052631576</v>
      </c>
    </row>
    <row r="283" spans="2:29" ht="16.5">
      <c r="B283" s="1" t="s">
        <v>354</v>
      </c>
      <c r="D283" s="6">
        <f>D272/D272</f>
        <v>1</v>
      </c>
      <c r="F283" s="6">
        <f aca="true" t="shared" si="54" ref="F283:K283">F272/$D$272</f>
        <v>0.5892857142857143</v>
      </c>
      <c r="G283" s="6">
        <f t="shared" si="54"/>
        <v>0.25892857142857145</v>
      </c>
      <c r="H283" s="6">
        <f t="shared" si="54"/>
        <v>0.008928571428571428</v>
      </c>
      <c r="I283" s="6">
        <f t="shared" si="54"/>
        <v>0.008928571428571428</v>
      </c>
      <c r="J283" s="6">
        <f t="shared" si="54"/>
        <v>0.017857142857142856</v>
      </c>
      <c r="K283" s="6">
        <f t="shared" si="54"/>
        <v>0.11607142857142858</v>
      </c>
      <c r="M283" s="6">
        <f>M272/$D$272</f>
        <v>0.5982142857142857</v>
      </c>
      <c r="N283" s="6">
        <f>N272/$D$272</f>
        <v>0.30357142857142855</v>
      </c>
      <c r="O283" s="6">
        <f>O272/$D$272</f>
        <v>0.09821428571428571</v>
      </c>
      <c r="Q283" s="6">
        <f>Q272/$D$272</f>
        <v>0.044642857142857144</v>
      </c>
      <c r="R283" s="6">
        <f>R272/$D$272</f>
        <v>0.9553571428571429</v>
      </c>
      <c r="T283" s="6">
        <f>T272/$D$272</f>
        <v>0.017857142857142856</v>
      </c>
      <c r="U283" s="6">
        <f>U272/$D$272</f>
        <v>0.1875</v>
      </c>
      <c r="V283" s="6">
        <f>V272/$D$272</f>
        <v>0.11607142857142858</v>
      </c>
      <c r="W283" s="6">
        <f>W272/$D$272</f>
        <v>0.0625</v>
      </c>
      <c r="X283" s="6">
        <f>X272/$D$272</f>
        <v>0.6160714285714286</v>
      </c>
      <c r="Z283" s="6">
        <f>Z272/$D$272</f>
        <v>0.16071428571428573</v>
      </c>
      <c r="AA283" s="6">
        <f>AA272/$D$272</f>
        <v>0.16964285714285715</v>
      </c>
      <c r="AB283" s="6">
        <f>AB272/$D$272</f>
        <v>0.2857142857142857</v>
      </c>
      <c r="AC283" s="6">
        <f>AC272/$D$272</f>
        <v>0.38392857142857145</v>
      </c>
    </row>
    <row r="284" ht="16.5">
      <c r="B284" s="1"/>
    </row>
    <row r="285" spans="2:26" ht="16.5">
      <c r="B285" s="1" t="s">
        <v>29</v>
      </c>
      <c r="F285" s="1" t="s">
        <v>34</v>
      </c>
      <c r="G285" s="1"/>
      <c r="H285" s="1"/>
      <c r="I285" s="1"/>
      <c r="J285" s="1"/>
      <c r="K285" s="1"/>
      <c r="L285" s="1"/>
      <c r="M285" s="1">
        <v>0.0376</v>
      </c>
      <c r="N285" s="1"/>
      <c r="O285" s="1"/>
      <c r="P285" s="1"/>
      <c r="Q285" s="1">
        <v>0.0004</v>
      </c>
      <c r="R285" s="1"/>
      <c r="S285" s="1"/>
      <c r="T285" s="1"/>
      <c r="U285" s="1">
        <v>0.0242</v>
      </c>
      <c r="V285" s="1"/>
      <c r="W285" s="1"/>
      <c r="X285" s="1"/>
      <c r="Y285" s="1"/>
      <c r="Z285" s="1">
        <v>0.0242</v>
      </c>
    </row>
    <row r="286" spans="2:26" ht="16.5">
      <c r="B286" s="1" t="s">
        <v>355</v>
      </c>
      <c r="F286" s="1" t="s">
        <v>267</v>
      </c>
      <c r="G286" s="1"/>
      <c r="H286" s="1"/>
      <c r="I286" s="1"/>
      <c r="J286" s="1"/>
      <c r="K286" s="1"/>
      <c r="L286" s="1"/>
      <c r="M286" s="1" t="s">
        <v>263</v>
      </c>
      <c r="N286" s="1"/>
      <c r="O286" s="1"/>
      <c r="P286" s="1"/>
      <c r="Q286" s="1" t="s">
        <v>267</v>
      </c>
      <c r="R286" s="1"/>
      <c r="S286" s="1"/>
      <c r="T286" s="1"/>
      <c r="U286" s="1" t="s">
        <v>263</v>
      </c>
      <c r="V286" s="1"/>
      <c r="W286" s="1"/>
      <c r="X286" s="1"/>
      <c r="Y286" s="1"/>
      <c r="Z286" s="1" t="s">
        <v>263</v>
      </c>
    </row>
    <row r="287" spans="2:26" ht="16.5">
      <c r="B287" s="1"/>
      <c r="F287" s="1" t="s">
        <v>273</v>
      </c>
      <c r="G287" s="1"/>
      <c r="H287" s="1"/>
      <c r="I287" s="1"/>
      <c r="J287" s="1"/>
      <c r="K287" s="1"/>
      <c r="L287" s="1"/>
      <c r="M287" s="1"/>
      <c r="N287" s="1"/>
      <c r="O287" s="1"/>
      <c r="P287" s="1"/>
      <c r="Q287" s="1"/>
      <c r="R287" s="1"/>
      <c r="S287" s="1"/>
      <c r="T287" s="1"/>
      <c r="U287" s="1" t="s">
        <v>275</v>
      </c>
      <c r="V287" s="1"/>
      <c r="W287" s="1"/>
      <c r="X287" s="1"/>
      <c r="Y287" s="1"/>
      <c r="Z287" s="1"/>
    </row>
    <row r="288" spans="6:26" ht="16.5">
      <c r="F288" s="1"/>
      <c r="G288" s="1"/>
      <c r="H288" s="1"/>
      <c r="I288" s="1"/>
      <c r="J288" s="1"/>
      <c r="K288" s="1"/>
      <c r="L288" s="1"/>
      <c r="M288" s="1"/>
      <c r="N288" s="1"/>
      <c r="O288" s="1"/>
      <c r="P288" s="1"/>
      <c r="Q288" s="1"/>
      <c r="R288" s="1"/>
      <c r="S288" s="1"/>
      <c r="T288" s="1"/>
      <c r="U288" s="1"/>
      <c r="V288" s="1"/>
      <c r="W288" s="1"/>
      <c r="X288" s="1"/>
      <c r="Y288" s="1"/>
      <c r="Z288" s="1"/>
    </row>
    <row r="289" spans="6:26" ht="16.5">
      <c r="F289" s="1"/>
      <c r="G289" s="1"/>
      <c r="H289" s="1"/>
      <c r="I289" s="1"/>
      <c r="J289" s="1"/>
      <c r="K289" s="1"/>
      <c r="L289" s="1"/>
      <c r="M289" s="1"/>
      <c r="N289" s="1"/>
      <c r="O289" s="1" t="s">
        <v>74</v>
      </c>
      <c r="P289" s="1"/>
      <c r="Q289" s="1"/>
      <c r="R289" s="1"/>
      <c r="S289" s="1"/>
      <c r="T289" s="1"/>
      <c r="U289" s="1"/>
      <c r="V289" s="1"/>
      <c r="W289" s="1"/>
      <c r="X289" s="1"/>
      <c r="Y289" s="1"/>
      <c r="Z289" s="1"/>
    </row>
    <row r="290" spans="2:26" ht="16.5">
      <c r="B290" s="1"/>
      <c r="F290" s="1"/>
      <c r="G290" s="1"/>
      <c r="H290" s="1"/>
      <c r="I290" s="1"/>
      <c r="J290" s="1"/>
      <c r="K290" s="1"/>
      <c r="L290" s="1"/>
      <c r="M290" s="1"/>
      <c r="N290" s="1"/>
      <c r="P290" s="1"/>
      <c r="Q290" s="1"/>
      <c r="R290" s="1"/>
      <c r="S290" s="1"/>
      <c r="T290" s="1"/>
      <c r="U290" s="1"/>
      <c r="V290" s="1"/>
      <c r="W290" s="1"/>
      <c r="X290" s="1"/>
      <c r="Y290" s="1"/>
      <c r="Z290" s="1"/>
    </row>
    <row r="291" spans="2:26" ht="16.5">
      <c r="B291" s="1"/>
      <c r="F291" s="1"/>
      <c r="G291" s="1"/>
      <c r="H291" s="1"/>
      <c r="I291" s="1"/>
      <c r="J291" s="1"/>
      <c r="K291" s="1"/>
      <c r="L291" s="1"/>
      <c r="M291" s="1"/>
      <c r="N291" s="1"/>
      <c r="O291" s="68" t="s">
        <v>121</v>
      </c>
      <c r="P291" s="1"/>
      <c r="Q291" s="1"/>
      <c r="R291" s="1"/>
      <c r="S291" s="1"/>
      <c r="T291" s="1"/>
      <c r="U291" s="1"/>
      <c r="V291" s="1"/>
      <c r="W291" s="1"/>
      <c r="X291" s="1"/>
      <c r="Y291" s="1"/>
      <c r="Z291" s="1"/>
    </row>
    <row r="292" spans="2:26" ht="16.5">
      <c r="B292" s="1"/>
      <c r="F292" s="1"/>
      <c r="G292" s="1"/>
      <c r="H292" s="1"/>
      <c r="I292" s="1"/>
      <c r="J292" s="1"/>
      <c r="K292" s="1"/>
      <c r="L292" s="1"/>
      <c r="M292" s="1"/>
      <c r="N292" s="1"/>
      <c r="O292" s="1"/>
      <c r="P292" s="1"/>
      <c r="Q292" s="1"/>
      <c r="R292" s="1"/>
      <c r="S292" s="1"/>
      <c r="T292" s="1"/>
      <c r="U292" s="1"/>
      <c r="V292" s="1"/>
      <c r="W292" s="1"/>
      <c r="X292" s="1"/>
      <c r="Y292" s="1"/>
      <c r="Z292" s="1"/>
    </row>
    <row r="293" spans="2:26" ht="16.5">
      <c r="B293" s="1"/>
      <c r="F293" s="1"/>
      <c r="G293" s="1"/>
      <c r="H293" s="1"/>
      <c r="I293" s="1"/>
      <c r="J293" s="1"/>
      <c r="K293" s="1"/>
      <c r="L293" s="1"/>
      <c r="M293" s="1"/>
      <c r="N293" s="1"/>
      <c r="O293" s="1"/>
      <c r="P293" s="1"/>
      <c r="Q293" s="1"/>
      <c r="R293" s="1"/>
      <c r="S293" s="1"/>
      <c r="T293" s="1"/>
      <c r="U293" s="1"/>
      <c r="V293" s="1"/>
      <c r="W293" s="1"/>
      <c r="X293" s="1"/>
      <c r="Y293" s="1"/>
      <c r="Z293" s="1"/>
    </row>
    <row r="294" spans="2:26" ht="16.5">
      <c r="B294" s="1"/>
      <c r="F294" s="1"/>
      <c r="G294" s="1"/>
      <c r="H294" s="1"/>
      <c r="I294" s="1"/>
      <c r="J294" s="1"/>
      <c r="K294" s="1"/>
      <c r="L294" s="1"/>
      <c r="M294" s="1"/>
      <c r="N294" s="1"/>
      <c r="O294" s="1"/>
      <c r="P294" s="1"/>
      <c r="Q294" s="1"/>
      <c r="R294" s="1"/>
      <c r="S294" s="1"/>
      <c r="T294" s="1"/>
      <c r="U294" s="1"/>
      <c r="V294" s="1"/>
      <c r="W294" s="1"/>
      <c r="X294" s="1"/>
      <c r="Y294" s="1"/>
      <c r="Z294" s="1"/>
    </row>
    <row r="295" spans="2:26" ht="24">
      <c r="B295" s="36" t="s">
        <v>300</v>
      </c>
      <c r="F295" s="1"/>
      <c r="G295" s="1"/>
      <c r="H295" s="1"/>
      <c r="I295" s="1"/>
      <c r="J295" s="1"/>
      <c r="K295" s="1"/>
      <c r="L295" s="1"/>
      <c r="M295" s="1"/>
      <c r="N295" s="1"/>
      <c r="O295" s="1"/>
      <c r="P295" s="1"/>
      <c r="Q295" s="1"/>
      <c r="R295" s="1"/>
      <c r="S295" s="1"/>
      <c r="T295" s="1"/>
      <c r="U295" s="1"/>
      <c r="V295" s="1"/>
      <c r="W295" s="1"/>
      <c r="X295" s="1"/>
      <c r="Y295" s="1"/>
      <c r="Z295" s="1"/>
    </row>
    <row r="296" spans="2:26" ht="16.5">
      <c r="B296" s="1"/>
      <c r="F296" s="1"/>
      <c r="G296" s="1"/>
      <c r="H296" s="1"/>
      <c r="I296" s="1"/>
      <c r="J296" s="1"/>
      <c r="K296" s="1"/>
      <c r="L296" s="1"/>
      <c r="M296" s="1"/>
      <c r="N296" s="1"/>
      <c r="O296" s="1"/>
      <c r="P296" s="1"/>
      <c r="Q296" s="1"/>
      <c r="R296" s="1"/>
      <c r="S296" s="1"/>
      <c r="T296" s="1"/>
      <c r="U296" s="1"/>
      <c r="V296" s="1"/>
      <c r="W296" s="1"/>
      <c r="X296" s="1"/>
      <c r="Y296" s="1"/>
      <c r="Z296" s="1"/>
    </row>
    <row r="297" spans="2:26" ht="19.5">
      <c r="B297" s="34" t="s">
        <v>292</v>
      </c>
      <c r="C297" s="24">
        <v>1</v>
      </c>
      <c r="D297" s="24" t="s">
        <v>319</v>
      </c>
      <c r="F297" s="1"/>
      <c r="G297" s="1"/>
      <c r="H297" s="1"/>
      <c r="I297" s="1"/>
      <c r="J297" s="1"/>
      <c r="K297" s="1"/>
      <c r="L297" s="1"/>
      <c r="M297" s="1"/>
      <c r="N297" s="1"/>
      <c r="O297" s="1"/>
      <c r="P297" s="1"/>
      <c r="Q297" s="1"/>
      <c r="R297" s="1"/>
      <c r="S297" s="1"/>
      <c r="T297" s="1"/>
      <c r="U297" s="1"/>
      <c r="V297" s="1"/>
      <c r="W297" s="1"/>
      <c r="X297" s="1"/>
      <c r="Y297" s="1"/>
      <c r="Z297" s="1"/>
    </row>
    <row r="298" spans="2:26" ht="19.5">
      <c r="B298" s="34"/>
      <c r="C298" s="24">
        <v>2</v>
      </c>
      <c r="D298" s="24" t="s">
        <v>122</v>
      </c>
      <c r="F298" s="1"/>
      <c r="G298" s="1"/>
      <c r="H298" s="1"/>
      <c r="I298" s="1"/>
      <c r="J298" s="1"/>
      <c r="K298" s="1"/>
      <c r="L298" s="1"/>
      <c r="M298" s="1"/>
      <c r="N298" s="1"/>
      <c r="O298" s="1"/>
      <c r="P298" s="1"/>
      <c r="Q298" s="1"/>
      <c r="R298" s="1"/>
      <c r="S298" s="1"/>
      <c r="T298" s="1"/>
      <c r="U298" s="1"/>
      <c r="V298" s="1"/>
      <c r="W298" s="1"/>
      <c r="X298" s="1"/>
      <c r="Y298" s="1"/>
      <c r="Z298" s="1"/>
    </row>
    <row r="299" spans="2:26" ht="19.5">
      <c r="B299" s="24"/>
      <c r="D299" s="24" t="s">
        <v>320</v>
      </c>
      <c r="F299" s="1"/>
      <c r="G299" s="1"/>
      <c r="H299" s="1"/>
      <c r="I299" s="1"/>
      <c r="J299" s="1"/>
      <c r="K299" s="1"/>
      <c r="L299" s="1"/>
      <c r="M299" s="1"/>
      <c r="N299" s="1"/>
      <c r="O299" s="1"/>
      <c r="P299" s="1"/>
      <c r="Q299" s="1"/>
      <c r="R299" s="1"/>
      <c r="S299" s="1"/>
      <c r="T299" s="1"/>
      <c r="U299" s="1"/>
      <c r="V299" s="1"/>
      <c r="W299" s="1"/>
      <c r="X299" s="1"/>
      <c r="Y299" s="1"/>
      <c r="Z299" s="1"/>
    </row>
    <row r="300" spans="2:26" ht="19.5">
      <c r="B300" s="24"/>
      <c r="C300" s="24">
        <v>3</v>
      </c>
      <c r="D300" s="24" t="s">
        <v>106</v>
      </c>
      <c r="F300" s="1"/>
      <c r="G300" s="1"/>
      <c r="H300" s="1"/>
      <c r="I300" s="1"/>
      <c r="J300" s="1"/>
      <c r="K300" s="1"/>
      <c r="L300" s="1"/>
      <c r="M300" s="1"/>
      <c r="N300" s="1"/>
      <c r="O300" s="1"/>
      <c r="P300" s="1"/>
      <c r="Q300" s="1"/>
      <c r="R300" s="1"/>
      <c r="S300" s="1"/>
      <c r="T300" s="1"/>
      <c r="U300" s="1"/>
      <c r="V300" s="1"/>
      <c r="W300" s="1"/>
      <c r="X300" s="1"/>
      <c r="Y300" s="1"/>
      <c r="Z300" s="1"/>
    </row>
    <row r="301" spans="2:26" ht="19.5">
      <c r="B301" s="24"/>
      <c r="D301" s="24" t="s">
        <v>376</v>
      </c>
      <c r="F301" s="1"/>
      <c r="G301" s="1"/>
      <c r="H301" s="1"/>
      <c r="I301" s="1"/>
      <c r="J301" s="1"/>
      <c r="K301" s="1"/>
      <c r="L301" s="1"/>
      <c r="M301" s="1"/>
      <c r="N301" s="1"/>
      <c r="O301" s="1"/>
      <c r="P301" s="1"/>
      <c r="Q301" s="1"/>
      <c r="R301" s="1"/>
      <c r="S301" s="1"/>
      <c r="T301" s="1"/>
      <c r="U301" s="1"/>
      <c r="V301" s="1"/>
      <c r="W301" s="1"/>
      <c r="X301" s="1"/>
      <c r="Y301" s="1"/>
      <c r="Z301" s="1"/>
    </row>
    <row r="302" spans="2:26" ht="19.5">
      <c r="B302" s="24"/>
      <c r="C302" s="24">
        <v>4</v>
      </c>
      <c r="D302" s="24" t="s">
        <v>377</v>
      </c>
      <c r="F302" s="1"/>
      <c r="G302" s="1"/>
      <c r="H302" s="1"/>
      <c r="I302" s="1"/>
      <c r="J302" s="1"/>
      <c r="K302" s="1"/>
      <c r="L302" s="1"/>
      <c r="M302" s="1"/>
      <c r="N302" s="1"/>
      <c r="O302" s="1"/>
      <c r="P302" s="1"/>
      <c r="Q302" s="1"/>
      <c r="R302" s="1"/>
      <c r="S302" s="1"/>
      <c r="T302" s="1"/>
      <c r="U302" s="1"/>
      <c r="V302" s="1"/>
      <c r="W302" s="1"/>
      <c r="X302" s="1"/>
      <c r="Y302" s="1"/>
      <c r="Z302" s="1"/>
    </row>
    <row r="303" spans="2:26" ht="19.5">
      <c r="B303" s="24"/>
      <c r="C303" s="24">
        <v>5</v>
      </c>
      <c r="D303" s="24" t="s">
        <v>303</v>
      </c>
      <c r="F303" s="1"/>
      <c r="G303" s="1"/>
      <c r="H303" s="1"/>
      <c r="I303" s="1"/>
      <c r="J303" s="1"/>
      <c r="K303" s="1"/>
      <c r="L303" s="1"/>
      <c r="M303" s="1"/>
      <c r="N303" s="1"/>
      <c r="O303" s="1"/>
      <c r="P303" s="1"/>
      <c r="Q303" s="1"/>
      <c r="R303" s="1"/>
      <c r="S303" s="1"/>
      <c r="T303" s="1"/>
      <c r="U303" s="1"/>
      <c r="V303" s="1"/>
      <c r="W303" s="1"/>
      <c r="X303" s="1"/>
      <c r="Y303" s="1"/>
      <c r="Z303" s="1"/>
    </row>
    <row r="304" spans="2:26" ht="19.5">
      <c r="B304" s="24"/>
      <c r="C304" s="24">
        <v>6</v>
      </c>
      <c r="D304" s="24" t="s">
        <v>378</v>
      </c>
      <c r="F304" s="1"/>
      <c r="G304" s="1"/>
      <c r="H304" s="1"/>
      <c r="I304" s="1"/>
      <c r="J304" s="1"/>
      <c r="K304" s="1"/>
      <c r="L304" s="1"/>
      <c r="M304" s="1"/>
      <c r="N304" s="1"/>
      <c r="O304" s="1"/>
      <c r="P304" s="1"/>
      <c r="Q304" s="1"/>
      <c r="R304" s="1"/>
      <c r="S304" s="1"/>
      <c r="T304" s="1"/>
      <c r="U304" s="1"/>
      <c r="V304" s="1"/>
      <c r="W304" s="1"/>
      <c r="X304" s="1"/>
      <c r="Y304" s="1"/>
      <c r="Z304" s="1"/>
    </row>
    <row r="305" spans="2:26" ht="19.5">
      <c r="B305" s="24"/>
      <c r="F305" s="1"/>
      <c r="G305" s="1"/>
      <c r="H305" s="1"/>
      <c r="I305" s="1"/>
      <c r="J305" s="1"/>
      <c r="K305" s="1"/>
      <c r="L305" s="1"/>
      <c r="M305" s="1"/>
      <c r="N305" s="1"/>
      <c r="O305" s="1"/>
      <c r="P305" s="1"/>
      <c r="Q305" s="1"/>
      <c r="R305" s="1"/>
      <c r="S305" s="1"/>
      <c r="T305" s="1"/>
      <c r="U305" s="1"/>
      <c r="V305" s="1"/>
      <c r="W305" s="1"/>
      <c r="X305" s="1"/>
      <c r="Y305" s="1"/>
      <c r="Z305" s="1"/>
    </row>
    <row r="306" spans="6:29" ht="16.5">
      <c r="F306" s="2" t="s">
        <v>249</v>
      </c>
      <c r="G306" s="2" t="s">
        <v>250</v>
      </c>
      <c r="H306" s="2"/>
      <c r="I306" s="2"/>
      <c r="J306" s="2" t="s">
        <v>251</v>
      </c>
      <c r="K306" s="1"/>
      <c r="L306" s="1"/>
      <c r="M306" s="1"/>
      <c r="N306" s="1"/>
      <c r="O306" s="1"/>
      <c r="P306" s="1"/>
      <c r="Q306" s="1"/>
      <c r="R306" s="1"/>
      <c r="S306" s="1"/>
      <c r="T306" s="2" t="s">
        <v>61</v>
      </c>
      <c r="U306" s="1"/>
      <c r="V306" s="1"/>
      <c r="Z306" s="2" t="s">
        <v>247</v>
      </c>
      <c r="AA306" s="1"/>
      <c r="AB306" s="1"/>
      <c r="AC306" s="1"/>
    </row>
    <row r="307" spans="6:29" ht="16.5">
      <c r="F307" s="1"/>
      <c r="G307" s="3" t="s">
        <v>223</v>
      </c>
      <c r="H307" s="3"/>
      <c r="I307" s="3"/>
      <c r="J307" s="1"/>
      <c r="K307" s="1"/>
      <c r="L307" s="1"/>
      <c r="M307" s="2" t="s">
        <v>346</v>
      </c>
      <c r="N307" s="2"/>
      <c r="O307" s="1"/>
      <c r="P307" s="1"/>
      <c r="Q307" s="49" t="s">
        <v>348</v>
      </c>
      <c r="R307" s="17"/>
      <c r="S307" s="1"/>
      <c r="V307" s="3" t="s">
        <v>235</v>
      </c>
      <c r="W307" s="3" t="s">
        <v>236</v>
      </c>
      <c r="Z307" s="3" t="s">
        <v>241</v>
      </c>
      <c r="AA307" s="3" t="s">
        <v>243</v>
      </c>
      <c r="AB307" s="3"/>
      <c r="AC307" s="3"/>
    </row>
    <row r="308" spans="4:29" ht="16.5">
      <c r="D308" s="4" t="s">
        <v>233</v>
      </c>
      <c r="F308" s="5" t="s">
        <v>222</v>
      </c>
      <c r="G308" s="5" t="s">
        <v>342</v>
      </c>
      <c r="H308" s="5" t="s">
        <v>246</v>
      </c>
      <c r="I308" s="5" t="s">
        <v>343</v>
      </c>
      <c r="J308" s="5" t="s">
        <v>344</v>
      </c>
      <c r="K308" s="5" t="s">
        <v>345</v>
      </c>
      <c r="L308" s="1"/>
      <c r="M308" s="5" t="s">
        <v>220</v>
      </c>
      <c r="N308" s="5" t="s">
        <v>221</v>
      </c>
      <c r="O308" s="5" t="s">
        <v>347</v>
      </c>
      <c r="P308" s="1"/>
      <c r="Q308" s="5" t="s">
        <v>225</v>
      </c>
      <c r="R308" s="5" t="s">
        <v>226</v>
      </c>
      <c r="S308" s="3"/>
      <c r="T308" s="5" t="s">
        <v>227</v>
      </c>
      <c r="U308" s="5" t="s">
        <v>228</v>
      </c>
      <c r="V308" s="5" t="s">
        <v>234</v>
      </c>
      <c r="W308" s="5" t="s">
        <v>234</v>
      </c>
      <c r="X308" s="5" t="s">
        <v>229</v>
      </c>
      <c r="Z308" s="5" t="s">
        <v>242</v>
      </c>
      <c r="AA308" s="5" t="s">
        <v>242</v>
      </c>
      <c r="AB308" s="5" t="s">
        <v>244</v>
      </c>
      <c r="AC308" s="5" t="s">
        <v>245</v>
      </c>
    </row>
    <row r="309" spans="2:29" ht="16.5">
      <c r="B309" s="1" t="s">
        <v>231</v>
      </c>
      <c r="D309" s="3">
        <v>1033</v>
      </c>
      <c r="E309" s="9"/>
      <c r="F309" s="3">
        <v>740</v>
      </c>
      <c r="G309" s="3">
        <v>130</v>
      </c>
      <c r="H309" s="3">
        <v>7</v>
      </c>
      <c r="I309" s="3">
        <v>13</v>
      </c>
      <c r="J309" s="3">
        <v>8</v>
      </c>
      <c r="K309" s="3">
        <v>135</v>
      </c>
      <c r="L309" s="1"/>
      <c r="M309" s="3">
        <v>584</v>
      </c>
      <c r="N309" s="3">
        <v>380</v>
      </c>
      <c r="O309" s="3">
        <v>60</v>
      </c>
      <c r="P309" s="1"/>
      <c r="Q309" s="3">
        <v>196</v>
      </c>
      <c r="R309" s="3">
        <v>837</v>
      </c>
      <c r="S309" s="3"/>
      <c r="T309" s="3">
        <v>35</v>
      </c>
      <c r="U309" s="3">
        <v>202</v>
      </c>
      <c r="V309" s="3">
        <v>156</v>
      </c>
      <c r="W309" s="3">
        <v>137</v>
      </c>
      <c r="X309" s="3">
        <v>503</v>
      </c>
      <c r="Y309" t="s">
        <v>238</v>
      </c>
      <c r="Z309" s="3">
        <v>176</v>
      </c>
      <c r="AA309" s="3">
        <v>131</v>
      </c>
      <c r="AB309" s="3">
        <v>418</v>
      </c>
      <c r="AC309" s="3">
        <v>308</v>
      </c>
    </row>
    <row r="310" spans="2:29" ht="16.5">
      <c r="B310" s="1" t="s">
        <v>232</v>
      </c>
      <c r="D310" s="6">
        <v>1</v>
      </c>
      <c r="F310" s="7">
        <f aca="true" t="shared" si="55" ref="F310:K310">F309/$D$18</f>
        <v>0.7163601161665053</v>
      </c>
      <c r="G310" s="7">
        <f t="shared" si="55"/>
        <v>0.12584704743465633</v>
      </c>
      <c r="H310" s="7">
        <f t="shared" si="55"/>
        <v>0.006776379477250726</v>
      </c>
      <c r="I310" s="7">
        <f t="shared" si="55"/>
        <v>0.012584704743465635</v>
      </c>
      <c r="J310" s="7">
        <f t="shared" si="55"/>
        <v>0.007744433688286544</v>
      </c>
      <c r="K310" s="7">
        <f t="shared" si="55"/>
        <v>0.13068731848983542</v>
      </c>
      <c r="L310" s="6" t="s">
        <v>238</v>
      </c>
      <c r="M310" s="10">
        <f>M309/$D$18</f>
        <v>0.5653436592449177</v>
      </c>
      <c r="N310" s="10">
        <f>N309/$D$18</f>
        <v>0.36786060019361083</v>
      </c>
      <c r="O310" s="10">
        <f>O309/$D$18</f>
        <v>0.05808325266214908</v>
      </c>
      <c r="P310" s="1"/>
      <c r="Q310" s="10">
        <f>Q309/$D$18</f>
        <v>0.18973862536302033</v>
      </c>
      <c r="R310" s="10">
        <f>R309/$D$18</f>
        <v>0.8102613746369797</v>
      </c>
      <c r="S310" s="3"/>
      <c r="T310" s="10">
        <f>T309/$D$18</f>
        <v>0.03388189738625363</v>
      </c>
      <c r="U310" s="10">
        <f>U309/$D$18</f>
        <v>0.19554695062923524</v>
      </c>
      <c r="V310" s="10">
        <f>V309/$D$18</f>
        <v>0.1510164569215876</v>
      </c>
      <c r="W310" s="10">
        <f>W309/$D$18</f>
        <v>0.13262342691190707</v>
      </c>
      <c r="X310" s="10">
        <f>X309/$D$18</f>
        <v>0.48693126815101645</v>
      </c>
      <c r="Y310" s="11" t="s">
        <v>238</v>
      </c>
      <c r="Z310" s="10">
        <f>Z309/$D$18</f>
        <v>0.17037754114230397</v>
      </c>
      <c r="AA310" s="10">
        <f>AA309/$D$18</f>
        <v>0.12681510164569215</v>
      </c>
      <c r="AB310" s="10">
        <f>AB309/$D$18</f>
        <v>0.4046466602129719</v>
      </c>
      <c r="AC310" s="10">
        <f>AC309/$D$18</f>
        <v>0.29816069699903197</v>
      </c>
    </row>
    <row r="311" ht="16.5">
      <c r="B311" s="1"/>
    </row>
    <row r="312" spans="2:29" ht="16.5">
      <c r="B312" s="1" t="s">
        <v>350</v>
      </c>
      <c r="D312" s="1">
        <v>1026</v>
      </c>
      <c r="F312" s="3">
        <f>SUM(F313:F314)</f>
        <v>737</v>
      </c>
      <c r="G312" s="3">
        <f aca="true" t="shared" si="56" ref="G312:AC312">SUM(G313:G314)</f>
        <v>131</v>
      </c>
      <c r="H312" s="3">
        <f t="shared" si="56"/>
        <v>7</v>
      </c>
      <c r="I312" s="3">
        <f t="shared" si="56"/>
        <v>11</v>
      </c>
      <c r="J312" s="3">
        <f t="shared" si="56"/>
        <v>8</v>
      </c>
      <c r="K312" s="3">
        <f t="shared" si="56"/>
        <v>132</v>
      </c>
      <c r="L312" s="3"/>
      <c r="M312" s="3">
        <f t="shared" si="56"/>
        <v>584</v>
      </c>
      <c r="N312" s="3">
        <f t="shared" si="56"/>
        <v>380</v>
      </c>
      <c r="O312" s="3">
        <f t="shared" si="56"/>
        <v>62</v>
      </c>
      <c r="P312" s="3"/>
      <c r="Q312" s="3">
        <f t="shared" si="56"/>
        <v>190</v>
      </c>
      <c r="R312" s="3">
        <f t="shared" si="56"/>
        <v>836</v>
      </c>
      <c r="S312" s="3"/>
      <c r="T312" s="3">
        <f t="shared" si="56"/>
        <v>34</v>
      </c>
      <c r="U312" s="3">
        <f t="shared" si="56"/>
        <v>201</v>
      </c>
      <c r="V312" s="3">
        <f t="shared" si="56"/>
        <v>155</v>
      </c>
      <c r="W312" s="3">
        <f t="shared" si="56"/>
        <v>135</v>
      </c>
      <c r="X312" s="3">
        <f t="shared" si="56"/>
        <v>501</v>
      </c>
      <c r="Y312" s="3"/>
      <c r="Z312" s="3">
        <f t="shared" si="56"/>
        <v>175</v>
      </c>
      <c r="AA312" s="3">
        <f t="shared" si="56"/>
        <v>131</v>
      </c>
      <c r="AB312" s="3">
        <f t="shared" si="56"/>
        <v>418</v>
      </c>
      <c r="AC312" s="3">
        <f t="shared" si="56"/>
        <v>302</v>
      </c>
    </row>
    <row r="313" spans="2:29" ht="16.5">
      <c r="B313" s="1" t="s">
        <v>230</v>
      </c>
      <c r="D313" s="1">
        <v>982</v>
      </c>
      <c r="F313" s="3">
        <v>714</v>
      </c>
      <c r="G313" s="3">
        <v>118</v>
      </c>
      <c r="H313" s="3">
        <v>7</v>
      </c>
      <c r="I313" s="3">
        <v>10</v>
      </c>
      <c r="J313" s="3">
        <v>8</v>
      </c>
      <c r="K313" s="3">
        <v>125</v>
      </c>
      <c r="L313" s="3"/>
      <c r="M313" s="3">
        <v>559</v>
      </c>
      <c r="N313" s="3">
        <v>364</v>
      </c>
      <c r="O313" s="3">
        <v>59</v>
      </c>
      <c r="P313" s="3"/>
      <c r="Q313" s="3">
        <v>189</v>
      </c>
      <c r="R313" s="3">
        <v>793</v>
      </c>
      <c r="S313" s="3"/>
      <c r="T313" s="3">
        <v>34</v>
      </c>
      <c r="U313" s="3">
        <v>192</v>
      </c>
      <c r="V313" s="3">
        <v>152</v>
      </c>
      <c r="W313" s="3">
        <v>131</v>
      </c>
      <c r="X313" s="3">
        <v>473</v>
      </c>
      <c r="Y313" s="3"/>
      <c r="Z313" s="3">
        <v>172</v>
      </c>
      <c r="AA313" s="3">
        <v>121</v>
      </c>
      <c r="AB313" s="3">
        <v>401</v>
      </c>
      <c r="AC313" s="3">
        <v>288</v>
      </c>
    </row>
    <row r="314" spans="2:30" ht="16.5">
      <c r="B314" s="1" t="s">
        <v>219</v>
      </c>
      <c r="D314" s="1">
        <v>44</v>
      </c>
      <c r="F314" s="3">
        <v>23</v>
      </c>
      <c r="G314" s="3">
        <v>13</v>
      </c>
      <c r="H314" s="3">
        <v>0</v>
      </c>
      <c r="I314" s="3">
        <v>1</v>
      </c>
      <c r="J314" s="3">
        <v>0</v>
      </c>
      <c r="K314" s="3">
        <v>7</v>
      </c>
      <c r="L314" s="3"/>
      <c r="M314" s="3">
        <v>25</v>
      </c>
      <c r="N314" s="3">
        <v>16</v>
      </c>
      <c r="O314" s="3">
        <v>3</v>
      </c>
      <c r="P314" s="3" t="s">
        <v>238</v>
      </c>
      <c r="Q314" s="3">
        <v>1</v>
      </c>
      <c r="R314" s="3">
        <v>43</v>
      </c>
      <c r="S314" s="3"/>
      <c r="T314" s="3">
        <v>0</v>
      </c>
      <c r="U314" s="3">
        <v>9</v>
      </c>
      <c r="V314" s="3">
        <v>3</v>
      </c>
      <c r="W314" s="3">
        <v>4</v>
      </c>
      <c r="X314" s="3">
        <v>28</v>
      </c>
      <c r="Y314" s="3"/>
      <c r="Z314" s="3">
        <v>3</v>
      </c>
      <c r="AA314" s="3">
        <v>10</v>
      </c>
      <c r="AB314" s="3">
        <v>17</v>
      </c>
      <c r="AC314" s="3">
        <v>14</v>
      </c>
      <c r="AD314" t="s">
        <v>238</v>
      </c>
    </row>
    <row r="315" spans="2:4" ht="16.5">
      <c r="B315" s="1"/>
      <c r="D315" s="1"/>
    </row>
    <row r="316" spans="2:29" ht="16.5">
      <c r="B316" s="1" t="s">
        <v>351</v>
      </c>
      <c r="C316" s="1"/>
      <c r="D316" s="6">
        <f>D313/D312</f>
        <v>0.9571150097465887</v>
      </c>
      <c r="F316" s="6">
        <f aca="true" t="shared" si="57" ref="F316:K316">F313/F312</f>
        <v>0.9687924016282226</v>
      </c>
      <c r="G316" s="30">
        <f t="shared" si="57"/>
        <v>0.9007633587786259</v>
      </c>
      <c r="H316" s="30">
        <f t="shared" si="57"/>
        <v>1</v>
      </c>
      <c r="I316" s="30">
        <f t="shared" si="57"/>
        <v>0.9090909090909091</v>
      </c>
      <c r="J316" s="30">
        <f t="shared" si="57"/>
        <v>1</v>
      </c>
      <c r="K316" s="6">
        <f t="shared" si="57"/>
        <v>0.946969696969697</v>
      </c>
      <c r="L316" s="1"/>
      <c r="M316" s="6">
        <f>M313/M312</f>
        <v>0.9571917808219178</v>
      </c>
      <c r="N316" s="6">
        <f>N313/N312</f>
        <v>0.9578947368421052</v>
      </c>
      <c r="O316" s="6">
        <f>O313/O312</f>
        <v>0.9516129032258065</v>
      </c>
      <c r="P316" s="1"/>
      <c r="Q316" s="30">
        <f>Q313/Q312</f>
        <v>0.9947368421052631</v>
      </c>
      <c r="R316" s="6">
        <f>R313/R312</f>
        <v>0.9485645933014354</v>
      </c>
      <c r="S316" s="1"/>
      <c r="T316" s="30">
        <f>T313/T312</f>
        <v>1</v>
      </c>
      <c r="U316" s="6">
        <f>U313/U312</f>
        <v>0.9552238805970149</v>
      </c>
      <c r="V316" s="30">
        <f>V313/V312</f>
        <v>0.9806451612903225</v>
      </c>
      <c r="W316" s="6">
        <f>W313/W312</f>
        <v>0.9703703703703703</v>
      </c>
      <c r="X316" s="6">
        <f>X313/X312</f>
        <v>0.9441117764471058</v>
      </c>
      <c r="Z316" s="30">
        <f>Z313/Z312</f>
        <v>0.9828571428571429</v>
      </c>
      <c r="AA316" s="30">
        <f>AA313/AA312</f>
        <v>0.9236641221374046</v>
      </c>
      <c r="AB316" s="6">
        <f>AB313/AB312</f>
        <v>0.9593301435406698</v>
      </c>
      <c r="AC316" s="6">
        <f>AC313/AC312</f>
        <v>0.9536423841059603</v>
      </c>
    </row>
    <row r="317" spans="2:29" ht="16.5">
      <c r="B317" s="1" t="s">
        <v>27</v>
      </c>
      <c r="C317" s="1"/>
      <c r="D317" s="6"/>
      <c r="F317" s="70">
        <f aca="true" t="shared" si="58" ref="F317:K317">(F316-$D$316)/$D$322</f>
        <v>1.8438659254544247</v>
      </c>
      <c r="G317" s="69">
        <f t="shared" si="58"/>
        <v>-8.897953422831389</v>
      </c>
      <c r="H317" s="69">
        <f t="shared" si="58"/>
        <v>6.77156106802219</v>
      </c>
      <c r="I317" s="69">
        <f t="shared" si="58"/>
        <v>-7.583029129892624</v>
      </c>
      <c r="J317" s="69">
        <f t="shared" si="58"/>
        <v>6.77156106802219</v>
      </c>
      <c r="K317" s="70">
        <f t="shared" si="58"/>
        <v>-1.6019498807614407</v>
      </c>
      <c r="L317" s="1"/>
      <c r="M317" s="70">
        <f>(M316-$D$316)/$D$322</f>
        <v>0.012122190579428416</v>
      </c>
      <c r="N317" s="70">
        <f>(N316-$D$316)/$D$322</f>
        <v>0.12311929214585449</v>
      </c>
      <c r="O317" s="70">
        <f>(O316-$D$316)/$D$322</f>
        <v>-0.8687853276421368</v>
      </c>
      <c r="P317" s="1"/>
      <c r="Q317" s="69">
        <f>(Q316-$D$316)/$D$322</f>
        <v>5.940505846037646</v>
      </c>
      <c r="R317" s="70">
        <f>(R316-$D$316)/$D$322</f>
        <v>-1.3501149650085598</v>
      </c>
      <c r="S317" s="1"/>
      <c r="T317" s="69">
        <f>(T316-$D$316)/$D$322</f>
        <v>6.77156106802219</v>
      </c>
      <c r="U317" s="70">
        <f>(U316-$D$316)/$D$322</f>
        <v>-0.2986102234880917</v>
      </c>
      <c r="V317" s="69">
        <f>(V316-$D$316)/$D$322</f>
        <v>3.715422509756449</v>
      </c>
      <c r="W317" s="70">
        <f>(W316-$D$316)/$D$322</f>
        <v>2.093027966479579</v>
      </c>
      <c r="X317" s="70">
        <f>(X316-$D$316)/$D$322</f>
        <v>-2.0532169378815297</v>
      </c>
      <c r="Z317" s="69">
        <f>(Z316-$D$316)/$D$322</f>
        <v>4.064695487843972</v>
      </c>
      <c r="AA317" s="69">
        <f>(AA316-$D$316)/$D$322</f>
        <v>-5.281911617249789</v>
      </c>
      <c r="AB317" s="70">
        <f>(AB316-$D$316)/$D$322</f>
        <v>0.34977071632345264</v>
      </c>
      <c r="AC317" s="70">
        <f>(AC316-$D$316)/$D$322</f>
        <v>-0.54832929780192</v>
      </c>
    </row>
    <row r="318" spans="2:29" ht="16.5">
      <c r="B318" s="1"/>
      <c r="C318" s="1"/>
      <c r="D318" s="6"/>
      <c r="F318" s="6"/>
      <c r="G318" s="30"/>
      <c r="H318" s="30"/>
      <c r="I318" s="30"/>
      <c r="J318" s="30"/>
      <c r="K318" s="6"/>
      <c r="L318" s="1"/>
      <c r="M318" s="6"/>
      <c r="N318" s="6"/>
      <c r="O318" s="6"/>
      <c r="P318" s="1"/>
      <c r="Q318" s="30"/>
      <c r="R318" s="6"/>
      <c r="S318" s="1"/>
      <c r="T318" s="30"/>
      <c r="U318" s="6"/>
      <c r="V318" s="30"/>
      <c r="W318" s="6"/>
      <c r="X318" s="6"/>
      <c r="Z318" s="30"/>
      <c r="AA318" s="30"/>
      <c r="AB318" s="6"/>
      <c r="AC318" s="6"/>
    </row>
    <row r="319" spans="2:29" ht="16.5">
      <c r="B319" s="1" t="s">
        <v>352</v>
      </c>
      <c r="D319" s="6">
        <f>D314/D312</f>
        <v>0.042884990253411304</v>
      </c>
      <c r="F319" s="6">
        <f aca="true" t="shared" si="59" ref="F319:K319">F314/F312</f>
        <v>0.031207598371777476</v>
      </c>
      <c r="G319" s="30">
        <f t="shared" si="59"/>
        <v>0.09923664122137404</v>
      </c>
      <c r="H319" s="30">
        <f t="shared" si="59"/>
        <v>0</v>
      </c>
      <c r="I319" s="30">
        <f t="shared" si="59"/>
        <v>0.09090909090909091</v>
      </c>
      <c r="J319" s="30">
        <f t="shared" si="59"/>
        <v>0</v>
      </c>
      <c r="K319" s="6">
        <f t="shared" si="59"/>
        <v>0.05303030303030303</v>
      </c>
      <c r="L319" s="1"/>
      <c r="M319" s="6">
        <f>M314/M312</f>
        <v>0.04280821917808219</v>
      </c>
      <c r="N319" s="6">
        <f>N314/N312</f>
        <v>0.042105263157894736</v>
      </c>
      <c r="O319" s="6">
        <f>O314/O312</f>
        <v>0.04838709677419355</v>
      </c>
      <c r="P319" s="1"/>
      <c r="Q319" s="30">
        <f>Q314/Q312</f>
        <v>0.005263157894736842</v>
      </c>
      <c r="R319" s="6">
        <f>R314/R312</f>
        <v>0.05143540669856459</v>
      </c>
      <c r="S319" s="1"/>
      <c r="T319" s="30">
        <f>T314/T312</f>
        <v>0</v>
      </c>
      <c r="U319" s="6">
        <f>U314/U312</f>
        <v>0.04477611940298507</v>
      </c>
      <c r="V319" s="30">
        <f>V314/V312</f>
        <v>0.01935483870967742</v>
      </c>
      <c r="W319" s="6">
        <f>W314/W312</f>
        <v>0.02962962962962963</v>
      </c>
      <c r="X319" s="6">
        <f>X314/X312</f>
        <v>0.05588822355289421</v>
      </c>
      <c r="Z319" s="30">
        <f>Z314/Z312</f>
        <v>0.017142857142857144</v>
      </c>
      <c r="AA319" s="30">
        <f>AA314/AA312</f>
        <v>0.07633587786259542</v>
      </c>
      <c r="AB319" s="6">
        <f>AB314/AB312</f>
        <v>0.04066985645933014</v>
      </c>
      <c r="AC319" s="6">
        <f>AC314/AC312</f>
        <v>0.046357615894039736</v>
      </c>
    </row>
    <row r="320" spans="2:29" ht="16.5">
      <c r="B320" s="1" t="s">
        <v>37</v>
      </c>
      <c r="D320" s="6"/>
      <c r="F320" s="70">
        <f aca="true" t="shared" si="60" ref="F320:K320">(F319-$D$319)/$D$322</f>
        <v>-1.8438659254544199</v>
      </c>
      <c r="G320" s="69">
        <f t="shared" si="60"/>
        <v>8.89795342283138</v>
      </c>
      <c r="H320" s="69">
        <f t="shared" si="60"/>
        <v>-6.77156106802219</v>
      </c>
      <c r="I320" s="69">
        <f t="shared" si="60"/>
        <v>7.583029129892619</v>
      </c>
      <c r="J320" s="69">
        <f t="shared" si="60"/>
        <v>-6.77156106802219</v>
      </c>
      <c r="K320" s="70">
        <f t="shared" si="60"/>
        <v>1.6019498807614485</v>
      </c>
      <c r="L320" s="1"/>
      <c r="M320" s="70">
        <f>(M319-$D$319)/$D$322</f>
        <v>-0.012122190579429511</v>
      </c>
      <c r="N320" s="70">
        <f>(N319-$D$319)/$D$322</f>
        <v>-0.12311929214585778</v>
      </c>
      <c r="O320" s="70">
        <f>(O319-$D$319)/$D$322</f>
        <v>0.8687853276421433</v>
      </c>
      <c r="P320" s="1"/>
      <c r="Q320" s="69">
        <f>(Q319-$D$319)/$D$322</f>
        <v>-5.940505846037648</v>
      </c>
      <c r="R320" s="70">
        <f>(R319-$D$319)/$D$322</f>
        <v>1.3501149650085567</v>
      </c>
      <c r="S320" s="1"/>
      <c r="T320" s="69">
        <f>(T319-$D$319)/$D$322</f>
        <v>-6.77156106802219</v>
      </c>
      <c r="U320" s="70">
        <f>(U319-$D$319)/$D$322</f>
        <v>0.2986102234880884</v>
      </c>
      <c r="V320" s="69">
        <f>(V319-$D$319)/$D$322</f>
        <v>-3.7154225097564564</v>
      </c>
      <c r="W320" s="70">
        <f>(W319-$D$319)/$D$322</f>
        <v>-2.0930279664795854</v>
      </c>
      <c r="X320" s="70">
        <f>(X319-$D$319)/$D$322</f>
        <v>2.0532169378815244</v>
      </c>
      <c r="Z320" s="69">
        <f>(Z319-$D$319)/$D$322</f>
        <v>-4.064695487843969</v>
      </c>
      <c r="AA320" s="69">
        <f>(AA319-$D$319)/$D$322</f>
        <v>5.281911617249787</v>
      </c>
      <c r="AB320" s="70">
        <f>(AB319-$D$319)/$D$322</f>
        <v>-0.3497707163234603</v>
      </c>
      <c r="AC320" s="70">
        <f>(AC319-$D$319)/$D$322</f>
        <v>0.5483292978019177</v>
      </c>
    </row>
    <row r="321" spans="2:29" ht="16.5">
      <c r="B321" s="1"/>
      <c r="D321" s="6"/>
      <c r="F321" s="6"/>
      <c r="G321" s="6"/>
      <c r="H321" s="6"/>
      <c r="I321" s="6"/>
      <c r="J321" s="6"/>
      <c r="K321" s="6"/>
      <c r="L321" s="1"/>
      <c r="M321" s="6"/>
      <c r="N321" s="6"/>
      <c r="O321" s="6"/>
      <c r="P321" s="1"/>
      <c r="Q321" s="6"/>
      <c r="R321" s="6"/>
      <c r="S321" s="1"/>
      <c r="T321" s="6"/>
      <c r="U321" s="6"/>
      <c r="V321" s="6"/>
      <c r="W321" s="6"/>
      <c r="X321" s="6"/>
      <c r="Z321" s="6"/>
      <c r="AA321" s="6"/>
      <c r="AB321" s="6"/>
      <c r="AC321" s="6"/>
    </row>
    <row r="322" spans="2:29" ht="16.5">
      <c r="B322" s="17" t="s">
        <v>28</v>
      </c>
      <c r="D322" s="6">
        <f>(0.957*0.043/D312)^0.5</f>
        <v>0.006333102488867752</v>
      </c>
      <c r="F322" s="6"/>
      <c r="G322" s="6"/>
      <c r="H322" s="6"/>
      <c r="I322" s="6"/>
      <c r="J322" s="6"/>
      <c r="K322" s="6"/>
      <c r="L322" s="1"/>
      <c r="M322" s="6"/>
      <c r="N322" s="6"/>
      <c r="O322" s="6"/>
      <c r="P322" s="1"/>
      <c r="Q322" s="6"/>
      <c r="R322" s="6"/>
      <c r="S322" s="1"/>
      <c r="T322" s="6"/>
      <c r="U322" s="6"/>
      <c r="V322" s="6"/>
      <c r="W322" s="6"/>
      <c r="X322" s="6"/>
      <c r="Z322" s="6"/>
      <c r="AA322" s="6"/>
      <c r="AB322" s="6"/>
      <c r="AC322" s="6"/>
    </row>
    <row r="323" spans="2:24" ht="16.5">
      <c r="B323" s="1"/>
      <c r="D323" s="6"/>
      <c r="F323" s="6"/>
      <c r="G323" s="6"/>
      <c r="H323" s="6"/>
      <c r="I323" s="6"/>
      <c r="J323" s="6"/>
      <c r="K323" s="6"/>
      <c r="L323" s="1"/>
      <c r="M323" s="6"/>
      <c r="N323" s="6"/>
      <c r="O323" s="6"/>
      <c r="P323" s="1"/>
      <c r="Q323" s="6"/>
      <c r="R323" s="6"/>
      <c r="S323" s="1"/>
      <c r="T323" s="6"/>
      <c r="U323" s="6"/>
      <c r="V323" s="6"/>
      <c r="W323" s="6"/>
      <c r="X323" s="6"/>
    </row>
    <row r="324" spans="2:29" ht="16.5">
      <c r="B324" s="1" t="s">
        <v>353</v>
      </c>
      <c r="D324" s="6">
        <f>D313/D313</f>
        <v>1</v>
      </c>
      <c r="F324" s="6">
        <f aca="true" t="shared" si="61" ref="F324:K324">F313/$D$313</f>
        <v>0.7270875763747454</v>
      </c>
      <c r="G324" s="6">
        <f t="shared" si="61"/>
        <v>0.12016293279022404</v>
      </c>
      <c r="H324" s="6">
        <f t="shared" si="61"/>
        <v>0.007128309572301426</v>
      </c>
      <c r="I324" s="6">
        <f t="shared" si="61"/>
        <v>0.010183299389002037</v>
      </c>
      <c r="J324" s="6">
        <f t="shared" si="61"/>
        <v>0.008146639511201629</v>
      </c>
      <c r="K324" s="6">
        <f t="shared" si="61"/>
        <v>0.12729124236252545</v>
      </c>
      <c r="L324" s="1"/>
      <c r="M324" s="6">
        <f>M313/$D$313</f>
        <v>0.5692464358452138</v>
      </c>
      <c r="N324" s="6">
        <f>N313/$D$313</f>
        <v>0.37067209775967414</v>
      </c>
      <c r="O324" s="6">
        <f>O313/$D$313</f>
        <v>0.06008146639511202</v>
      </c>
      <c r="P324" s="1"/>
      <c r="Q324" s="6">
        <f>Q313/$D$313</f>
        <v>0.1924643584521385</v>
      </c>
      <c r="R324" s="6">
        <f>R313/$D$313</f>
        <v>0.8075356415478615</v>
      </c>
      <c r="S324" s="1"/>
      <c r="T324" s="6">
        <f>T313/$D$313</f>
        <v>0.034623217922606926</v>
      </c>
      <c r="U324" s="6">
        <f>U313/$D$313</f>
        <v>0.1955193482688391</v>
      </c>
      <c r="V324" s="6">
        <f>V313/$D$313</f>
        <v>0.15478615071283094</v>
      </c>
      <c r="W324" s="6">
        <f>W313/$D$313</f>
        <v>0.1334012219959267</v>
      </c>
      <c r="X324" s="6">
        <f>X313/$D$313</f>
        <v>0.4816700610997963</v>
      </c>
      <c r="Z324" s="6">
        <f>Z313/$D$313</f>
        <v>0.17515274949083504</v>
      </c>
      <c r="AA324" s="6">
        <f>AA313/$D$313</f>
        <v>0.12321792260692464</v>
      </c>
      <c r="AB324" s="6">
        <f>AB313/$D$313</f>
        <v>0.40835030549898166</v>
      </c>
      <c r="AC324" s="6">
        <f>AC313/$D$313</f>
        <v>0.29327902240325865</v>
      </c>
    </row>
    <row r="325" spans="2:29" ht="16.5">
      <c r="B325" s="1" t="s">
        <v>354</v>
      </c>
      <c r="D325" s="6">
        <f>D314/D314</f>
        <v>1</v>
      </c>
      <c r="F325" s="6">
        <f aca="true" t="shared" si="62" ref="F325:K325">F314/$D$314</f>
        <v>0.5227272727272727</v>
      </c>
      <c r="G325" s="6">
        <f t="shared" si="62"/>
        <v>0.29545454545454547</v>
      </c>
      <c r="H325" s="6">
        <f t="shared" si="62"/>
        <v>0</v>
      </c>
      <c r="I325" s="6">
        <f t="shared" si="62"/>
        <v>0.022727272727272728</v>
      </c>
      <c r="J325" s="6">
        <f t="shared" si="62"/>
        <v>0</v>
      </c>
      <c r="K325" s="6">
        <f t="shared" si="62"/>
        <v>0.1590909090909091</v>
      </c>
      <c r="M325" s="6">
        <f>M314/$D$314</f>
        <v>0.5681818181818182</v>
      </c>
      <c r="N325" s="6">
        <f>N314/$D$314</f>
        <v>0.36363636363636365</v>
      </c>
      <c r="O325" s="6">
        <f>O314/$D$314</f>
        <v>0.06818181818181818</v>
      </c>
      <c r="Q325" s="6">
        <f>Q314/$D$314</f>
        <v>0.022727272727272728</v>
      </c>
      <c r="R325" s="6">
        <f>R314/$D$314</f>
        <v>0.9772727272727273</v>
      </c>
      <c r="T325" s="6">
        <f>T314/$D$314</f>
        <v>0</v>
      </c>
      <c r="U325" s="6">
        <f>U314/$D$314</f>
        <v>0.20454545454545456</v>
      </c>
      <c r="V325" s="6">
        <f>V314/$D$314</f>
        <v>0.06818181818181818</v>
      </c>
      <c r="W325" s="6">
        <f>W314/$D$314</f>
        <v>0.09090909090909091</v>
      </c>
      <c r="X325" s="6">
        <f>X314/$D$314</f>
        <v>0.6363636363636364</v>
      </c>
      <c r="Z325" s="6">
        <f>Z314/$D$314</f>
        <v>0.06818181818181818</v>
      </c>
      <c r="AA325" s="6">
        <f>AA314/$D$314</f>
        <v>0.22727272727272727</v>
      </c>
      <c r="AB325" s="6">
        <f>AB314/$D$314</f>
        <v>0.38636363636363635</v>
      </c>
      <c r="AC325" s="6">
        <f>AC314/$D$314</f>
        <v>0.3181818181818182</v>
      </c>
    </row>
    <row r="326" ht="16.5">
      <c r="B326" s="1"/>
    </row>
    <row r="327" spans="2:26" ht="16.5">
      <c r="B327" s="1" t="s">
        <v>29</v>
      </c>
      <c r="F327" s="1">
        <v>0.0016</v>
      </c>
      <c r="G327" s="1"/>
      <c r="H327" s="1"/>
      <c r="I327" s="1"/>
      <c r="J327" s="1"/>
      <c r="K327" s="1"/>
      <c r="L327" s="1"/>
      <c r="M327" s="1">
        <v>0.9889</v>
      </c>
      <c r="N327" s="1"/>
      <c r="O327" s="1"/>
      <c r="P327" s="1"/>
      <c r="Q327" s="1" t="s">
        <v>35</v>
      </c>
      <c r="R327" s="1"/>
      <c r="S327" s="1"/>
      <c r="T327" s="1"/>
      <c r="U327" s="1">
        <v>0.0969</v>
      </c>
      <c r="V327" s="1"/>
      <c r="W327" s="1"/>
      <c r="X327" s="1"/>
      <c r="Y327" s="1"/>
      <c r="Z327" s="1">
        <v>0.9324</v>
      </c>
    </row>
    <row r="328" spans="2:26" ht="16.5">
      <c r="B328" s="1" t="s">
        <v>355</v>
      </c>
      <c r="F328" s="1" t="s">
        <v>267</v>
      </c>
      <c r="G328" s="1"/>
      <c r="H328" s="1"/>
      <c r="I328" s="1"/>
      <c r="J328" s="1"/>
      <c r="K328" s="1"/>
      <c r="L328" s="1"/>
      <c r="M328" s="1" t="s">
        <v>263</v>
      </c>
      <c r="N328" s="1"/>
      <c r="O328" s="1"/>
      <c r="P328" s="1"/>
      <c r="Q328" s="1" t="s">
        <v>277</v>
      </c>
      <c r="R328" s="1"/>
      <c r="S328" s="1"/>
      <c r="T328" s="1"/>
      <c r="U328" s="1" t="s">
        <v>263</v>
      </c>
      <c r="V328" s="1"/>
      <c r="W328" s="1"/>
      <c r="X328" s="1"/>
      <c r="Y328" s="1"/>
      <c r="Z328" s="1" t="s">
        <v>263</v>
      </c>
    </row>
    <row r="329" spans="2:26" ht="16.5">
      <c r="B329" s="1"/>
      <c r="F329" s="1" t="s">
        <v>273</v>
      </c>
      <c r="G329" s="1"/>
      <c r="H329" s="1"/>
      <c r="I329" s="1"/>
      <c r="J329" s="1"/>
      <c r="K329" s="1"/>
      <c r="L329" s="1"/>
      <c r="M329" s="1" t="s">
        <v>276</v>
      </c>
      <c r="N329" s="1"/>
      <c r="O329" s="1"/>
      <c r="P329" s="1"/>
      <c r="Q329" s="1" t="s">
        <v>271</v>
      </c>
      <c r="R329" s="1"/>
      <c r="S329" s="1"/>
      <c r="T329" s="1"/>
      <c r="U329" s="1" t="s">
        <v>273</v>
      </c>
      <c r="V329" s="1"/>
      <c r="W329" s="1"/>
      <c r="X329" s="1"/>
      <c r="Y329" s="1"/>
      <c r="Z329" s="1"/>
    </row>
    <row r="330" ht="16.5">
      <c r="B330" s="1"/>
    </row>
    <row r="331" spans="2:15" ht="16.5">
      <c r="B331" s="1"/>
      <c r="O331" s="1" t="s">
        <v>74</v>
      </c>
    </row>
    <row r="332" ht="16.5">
      <c r="B332" s="1"/>
    </row>
    <row r="333" spans="2:15" ht="16.5">
      <c r="B333" s="1"/>
      <c r="O333" s="68" t="s">
        <v>123</v>
      </c>
    </row>
    <row r="334" ht="16.5">
      <c r="B334" s="1"/>
    </row>
    <row r="335" ht="16.5">
      <c r="B335" s="1"/>
    </row>
    <row r="336" ht="16.5">
      <c r="B336" s="1"/>
    </row>
    <row r="337" ht="24">
      <c r="B337" s="36" t="s">
        <v>301</v>
      </c>
    </row>
    <row r="338" ht="16.5">
      <c r="B338" s="1"/>
    </row>
    <row r="339" spans="2:4" ht="19.5">
      <c r="B339" s="34" t="s">
        <v>292</v>
      </c>
      <c r="C339" s="24">
        <v>1</v>
      </c>
      <c r="D339" s="24" t="s">
        <v>321</v>
      </c>
    </row>
    <row r="340" spans="2:4" ht="19.5">
      <c r="B340" s="24"/>
      <c r="C340" s="24">
        <v>2</v>
      </c>
      <c r="D340" s="24" t="s">
        <v>124</v>
      </c>
    </row>
    <row r="341" spans="2:4" ht="19.5">
      <c r="B341" s="24"/>
      <c r="C341" s="24"/>
      <c r="D341" s="24" t="s">
        <v>379</v>
      </c>
    </row>
    <row r="342" spans="2:4" ht="19.5">
      <c r="B342" s="24"/>
      <c r="C342" s="24">
        <v>3</v>
      </c>
      <c r="D342" s="24" t="s">
        <v>173</v>
      </c>
    </row>
    <row r="343" spans="2:4" ht="19.5">
      <c r="B343" s="24"/>
      <c r="C343" s="24"/>
      <c r="D343" s="24" t="s">
        <v>174</v>
      </c>
    </row>
    <row r="344" spans="2:4" ht="19.5">
      <c r="B344" s="24"/>
      <c r="C344" s="24"/>
      <c r="D344" s="24" t="s">
        <v>175</v>
      </c>
    </row>
    <row r="345" spans="2:4" ht="19.5">
      <c r="B345" s="1"/>
      <c r="C345" s="24">
        <v>4</v>
      </c>
      <c r="D345" s="24" t="s">
        <v>322</v>
      </c>
    </row>
    <row r="346" spans="2:4" ht="19.5">
      <c r="B346" s="1"/>
      <c r="C346" s="24">
        <v>5</v>
      </c>
      <c r="D346" s="24" t="s">
        <v>303</v>
      </c>
    </row>
    <row r="347" spans="2:4" ht="19.5">
      <c r="B347" s="1"/>
      <c r="C347" s="24">
        <v>6</v>
      </c>
      <c r="D347" s="24" t="s">
        <v>323</v>
      </c>
    </row>
    <row r="348" spans="2:4" ht="19.5">
      <c r="B348" s="1"/>
      <c r="C348" s="24"/>
      <c r="D348" s="24"/>
    </row>
    <row r="349" spans="6:29" ht="16.5">
      <c r="F349" s="2" t="s">
        <v>125</v>
      </c>
      <c r="G349" s="2" t="s">
        <v>126</v>
      </c>
      <c r="H349" s="2"/>
      <c r="I349" s="2"/>
      <c r="J349" s="2" t="s">
        <v>251</v>
      </c>
      <c r="K349" s="1"/>
      <c r="L349" s="1"/>
      <c r="M349" s="1"/>
      <c r="N349" s="1"/>
      <c r="O349" s="1"/>
      <c r="P349" s="1"/>
      <c r="Q349" s="1"/>
      <c r="R349" s="1"/>
      <c r="S349" s="1"/>
      <c r="T349" s="2" t="s">
        <v>61</v>
      </c>
      <c r="U349" s="1"/>
      <c r="V349" s="1"/>
      <c r="Z349" s="2" t="s">
        <v>247</v>
      </c>
      <c r="AA349" s="1"/>
      <c r="AB349" s="1"/>
      <c r="AC349" s="1"/>
    </row>
    <row r="350" spans="6:29" ht="16.5">
      <c r="F350" s="1"/>
      <c r="G350" s="3" t="s">
        <v>223</v>
      </c>
      <c r="H350" s="3"/>
      <c r="I350" s="3"/>
      <c r="J350" s="1"/>
      <c r="K350" s="1"/>
      <c r="L350" s="1"/>
      <c r="M350" s="2" t="s">
        <v>346</v>
      </c>
      <c r="N350" s="2"/>
      <c r="O350" s="1"/>
      <c r="P350" s="1"/>
      <c r="Q350" s="49" t="s">
        <v>22</v>
      </c>
      <c r="R350" s="17"/>
      <c r="S350" s="1"/>
      <c r="V350" s="3" t="s">
        <v>235</v>
      </c>
      <c r="W350" s="3" t="s">
        <v>236</v>
      </c>
      <c r="Z350" s="3" t="s">
        <v>241</v>
      </c>
      <c r="AA350" s="3" t="s">
        <v>243</v>
      </c>
      <c r="AB350" s="3"/>
      <c r="AC350" s="3"/>
    </row>
    <row r="351" spans="4:29" ht="16.5">
      <c r="D351" s="4" t="s">
        <v>233</v>
      </c>
      <c r="F351" s="5" t="s">
        <v>222</v>
      </c>
      <c r="G351" s="5" t="s">
        <v>342</v>
      </c>
      <c r="H351" s="5" t="s">
        <v>246</v>
      </c>
      <c r="I351" s="5" t="s">
        <v>343</v>
      </c>
      <c r="J351" s="5" t="s">
        <v>344</v>
      </c>
      <c r="K351" s="5" t="s">
        <v>345</v>
      </c>
      <c r="L351" s="1"/>
      <c r="M351" s="5" t="s">
        <v>220</v>
      </c>
      <c r="N351" s="5" t="s">
        <v>221</v>
      </c>
      <c r="O351" s="5" t="s">
        <v>347</v>
      </c>
      <c r="P351" s="1"/>
      <c r="Q351" s="5" t="s">
        <v>225</v>
      </c>
      <c r="R351" s="5" t="s">
        <v>226</v>
      </c>
      <c r="S351" s="3"/>
      <c r="T351" s="5" t="s">
        <v>227</v>
      </c>
      <c r="U351" s="5" t="s">
        <v>228</v>
      </c>
      <c r="V351" s="5" t="s">
        <v>234</v>
      </c>
      <c r="W351" s="5" t="s">
        <v>234</v>
      </c>
      <c r="X351" s="5" t="s">
        <v>229</v>
      </c>
      <c r="Z351" s="5" t="s">
        <v>242</v>
      </c>
      <c r="AA351" s="5" t="s">
        <v>242</v>
      </c>
      <c r="AB351" s="5" t="s">
        <v>244</v>
      </c>
      <c r="AC351" s="5" t="s">
        <v>245</v>
      </c>
    </row>
    <row r="352" spans="2:29" ht="16.5">
      <c r="B352" s="1" t="s">
        <v>231</v>
      </c>
      <c r="D352" s="3">
        <v>1033</v>
      </c>
      <c r="E352" s="9"/>
      <c r="F352" s="3">
        <v>740</v>
      </c>
      <c r="G352" s="3">
        <v>130</v>
      </c>
      <c r="H352" s="3">
        <v>7</v>
      </c>
      <c r="I352" s="3">
        <v>13</v>
      </c>
      <c r="J352" s="3">
        <v>8</v>
      </c>
      <c r="K352" s="3">
        <v>135</v>
      </c>
      <c r="L352" s="1"/>
      <c r="M352" s="3">
        <v>584</v>
      </c>
      <c r="N352" s="3">
        <v>389</v>
      </c>
      <c r="O352" s="3">
        <v>60</v>
      </c>
      <c r="P352" s="1"/>
      <c r="Q352" s="3">
        <v>196</v>
      </c>
      <c r="R352" s="3">
        <v>837</v>
      </c>
      <c r="S352" s="3"/>
      <c r="T352" s="3">
        <v>35</v>
      </c>
      <c r="U352" s="3">
        <v>202</v>
      </c>
      <c r="V352" s="3">
        <v>156</v>
      </c>
      <c r="W352" s="3">
        <v>137</v>
      </c>
      <c r="X352" s="3">
        <v>503</v>
      </c>
      <c r="Y352" t="s">
        <v>238</v>
      </c>
      <c r="Z352" s="3">
        <v>176</v>
      </c>
      <c r="AA352" s="3">
        <v>131</v>
      </c>
      <c r="AB352" s="3">
        <v>418</v>
      </c>
      <c r="AC352" s="3">
        <v>308</v>
      </c>
    </row>
    <row r="353" spans="2:29" ht="16.5">
      <c r="B353" s="1" t="s">
        <v>232</v>
      </c>
      <c r="D353" s="6">
        <v>1</v>
      </c>
      <c r="F353" s="7">
        <f aca="true" t="shared" si="63" ref="F353:K353">F352/$D$18</f>
        <v>0.7163601161665053</v>
      </c>
      <c r="G353" s="7">
        <f t="shared" si="63"/>
        <v>0.12584704743465633</v>
      </c>
      <c r="H353" s="7">
        <f t="shared" si="63"/>
        <v>0.006776379477250726</v>
      </c>
      <c r="I353" s="7">
        <f t="shared" si="63"/>
        <v>0.012584704743465635</v>
      </c>
      <c r="J353" s="7">
        <f t="shared" si="63"/>
        <v>0.007744433688286544</v>
      </c>
      <c r="K353" s="7">
        <f t="shared" si="63"/>
        <v>0.13068731848983542</v>
      </c>
      <c r="L353" s="6" t="s">
        <v>238</v>
      </c>
      <c r="M353" s="10">
        <f>M352/$D$18</f>
        <v>0.5653436592449177</v>
      </c>
      <c r="N353" s="10">
        <f>N352/$D$18</f>
        <v>0.3765730880929332</v>
      </c>
      <c r="O353" s="10">
        <f>O352/$D$18</f>
        <v>0.05808325266214908</v>
      </c>
      <c r="P353" s="1"/>
      <c r="Q353" s="10">
        <f>Q352/$D$18</f>
        <v>0.18973862536302033</v>
      </c>
      <c r="R353" s="10">
        <f>R352/$D$18</f>
        <v>0.8102613746369797</v>
      </c>
      <c r="S353" s="3"/>
      <c r="T353" s="10">
        <f>T352/$D$18</f>
        <v>0.03388189738625363</v>
      </c>
      <c r="U353" s="10">
        <f>U352/$D$18</f>
        <v>0.19554695062923524</v>
      </c>
      <c r="V353" s="10">
        <f>V352/$D$18</f>
        <v>0.1510164569215876</v>
      </c>
      <c r="W353" s="10">
        <f>W352/$D$18</f>
        <v>0.13262342691190707</v>
      </c>
      <c r="X353" s="10">
        <f>X352/$D$18</f>
        <v>0.48693126815101645</v>
      </c>
      <c r="Y353" s="11" t="s">
        <v>238</v>
      </c>
      <c r="Z353" s="10">
        <f>Z352/$D$18</f>
        <v>0.17037754114230397</v>
      </c>
      <c r="AA353" s="10">
        <f>AA352/$D$18</f>
        <v>0.12681510164569215</v>
      </c>
      <c r="AB353" s="10">
        <f>AB352/$D$18</f>
        <v>0.4046466602129719</v>
      </c>
      <c r="AC353" s="10">
        <f>AC352/$D$18</f>
        <v>0.29816069699903197</v>
      </c>
    </row>
    <row r="354" ht="16.5">
      <c r="B354" s="1"/>
    </row>
    <row r="355" spans="2:30" ht="16.5">
      <c r="B355" s="1" t="s">
        <v>350</v>
      </c>
      <c r="D355" s="1">
        <v>1026</v>
      </c>
      <c r="F355" s="3">
        <f aca="true" t="shared" si="64" ref="F355:K355">SUM(F356:F357)</f>
        <v>737</v>
      </c>
      <c r="G355" s="3">
        <f t="shared" si="64"/>
        <v>130</v>
      </c>
      <c r="H355" s="3">
        <f t="shared" si="64"/>
        <v>7</v>
      </c>
      <c r="I355" s="3">
        <f t="shared" si="64"/>
        <v>12</v>
      </c>
      <c r="J355" s="3">
        <f t="shared" si="64"/>
        <v>8</v>
      </c>
      <c r="K355" s="3">
        <f t="shared" si="64"/>
        <v>132</v>
      </c>
      <c r="L355" s="3"/>
      <c r="M355" s="3">
        <f>SUM(M356:M357)</f>
        <v>584</v>
      </c>
      <c r="N355" s="3">
        <f>SUM(N356:N357)</f>
        <v>387</v>
      </c>
      <c r="O355" s="3">
        <f>SUM(O356:O357)</f>
        <v>55</v>
      </c>
      <c r="P355" s="3"/>
      <c r="Q355" s="3">
        <f>SUM(Q356:Q357)</f>
        <v>196</v>
      </c>
      <c r="R355" s="3">
        <f>SUM(R356:R357)</f>
        <v>830</v>
      </c>
      <c r="S355" s="3"/>
      <c r="T355" s="3">
        <f>SUM(T356:T357)</f>
        <v>34</v>
      </c>
      <c r="U355" s="3">
        <f>SUM(U356:U357)</f>
        <v>202</v>
      </c>
      <c r="V355" s="3">
        <f>SUM(V356:V357)</f>
        <v>155</v>
      </c>
      <c r="W355" s="3">
        <f>SUM(W356:W357)</f>
        <v>134</v>
      </c>
      <c r="X355" s="3">
        <f>SUM(X356:X357)</f>
        <v>501</v>
      </c>
      <c r="Y355" s="3"/>
      <c r="Z355" s="3">
        <f>SUM(Z356:Z357)</f>
        <v>175</v>
      </c>
      <c r="AA355" s="3">
        <f>SUM(AA356:AA357)</f>
        <v>131</v>
      </c>
      <c r="AB355" s="3">
        <f>SUM(AB356:AB357)</f>
        <v>416</v>
      </c>
      <c r="AC355" s="3">
        <f>SUM(AC356:AC357)</f>
        <v>304</v>
      </c>
      <c r="AD355" t="s">
        <v>238</v>
      </c>
    </row>
    <row r="356" spans="2:30" ht="16.5">
      <c r="B356" s="1" t="s">
        <v>230</v>
      </c>
      <c r="D356" s="1">
        <v>981</v>
      </c>
      <c r="F356" s="3">
        <v>718</v>
      </c>
      <c r="G356" s="3">
        <v>117</v>
      </c>
      <c r="H356" s="3">
        <v>6</v>
      </c>
      <c r="I356" s="3">
        <v>5</v>
      </c>
      <c r="J356" s="3">
        <v>7</v>
      </c>
      <c r="K356" s="3">
        <v>128</v>
      </c>
      <c r="L356" s="3"/>
      <c r="M356" s="3">
        <v>555</v>
      </c>
      <c r="N356" s="3">
        <v>375</v>
      </c>
      <c r="O356" s="3">
        <v>51</v>
      </c>
      <c r="P356" s="3"/>
      <c r="Q356" s="3">
        <v>193</v>
      </c>
      <c r="R356" s="3">
        <v>788</v>
      </c>
      <c r="S356" s="3"/>
      <c r="T356" s="3">
        <v>32</v>
      </c>
      <c r="U356" s="3">
        <v>194</v>
      </c>
      <c r="V356" s="3">
        <v>152</v>
      </c>
      <c r="W356" s="3">
        <v>131</v>
      </c>
      <c r="X356" s="3">
        <v>472</v>
      </c>
      <c r="Y356" s="3"/>
      <c r="Z356" s="3">
        <v>171</v>
      </c>
      <c r="AA356" s="3">
        <v>124</v>
      </c>
      <c r="AB356" s="3">
        <v>399</v>
      </c>
      <c r="AC356" s="3">
        <v>287</v>
      </c>
      <c r="AD356" t="s">
        <v>238</v>
      </c>
    </row>
    <row r="357" spans="2:30" ht="16.5">
      <c r="B357" s="1" t="s">
        <v>219</v>
      </c>
      <c r="D357" s="1">
        <v>45</v>
      </c>
      <c r="F357" s="3">
        <v>19</v>
      </c>
      <c r="G357" s="3">
        <v>13</v>
      </c>
      <c r="H357" s="3">
        <v>1</v>
      </c>
      <c r="I357" s="3">
        <v>7</v>
      </c>
      <c r="J357" s="3">
        <v>1</v>
      </c>
      <c r="K357" s="3">
        <v>4</v>
      </c>
      <c r="L357" s="3" t="s">
        <v>238</v>
      </c>
      <c r="M357" s="3">
        <v>29</v>
      </c>
      <c r="N357" s="3">
        <v>12</v>
      </c>
      <c r="O357" s="3">
        <v>4</v>
      </c>
      <c r="P357" s="3"/>
      <c r="Q357" s="3">
        <v>3</v>
      </c>
      <c r="R357" s="3">
        <v>42</v>
      </c>
      <c r="S357" s="3"/>
      <c r="T357" s="3">
        <v>2</v>
      </c>
      <c r="U357" s="3">
        <v>8</v>
      </c>
      <c r="V357" s="3">
        <v>3</v>
      </c>
      <c r="W357" s="3">
        <v>3</v>
      </c>
      <c r="X357" s="3">
        <v>29</v>
      </c>
      <c r="Y357" s="3" t="s">
        <v>238</v>
      </c>
      <c r="Z357" s="3">
        <v>4</v>
      </c>
      <c r="AA357" s="3">
        <v>7</v>
      </c>
      <c r="AB357" s="3">
        <v>17</v>
      </c>
      <c r="AC357" s="3">
        <v>17</v>
      </c>
      <c r="AD357" t="s">
        <v>238</v>
      </c>
    </row>
    <row r="358" spans="2:4" ht="16.5">
      <c r="B358" s="1"/>
      <c r="D358" s="1"/>
    </row>
    <row r="359" spans="2:29" ht="16.5">
      <c r="B359" s="1" t="s">
        <v>351</v>
      </c>
      <c r="C359" s="1"/>
      <c r="D359" s="6">
        <f>D356/D355</f>
        <v>0.956140350877193</v>
      </c>
      <c r="F359" s="6">
        <f aca="true" t="shared" si="65" ref="F359:K359">F356/F355</f>
        <v>0.9742198100407056</v>
      </c>
      <c r="G359" s="30">
        <f t="shared" si="65"/>
        <v>0.9</v>
      </c>
      <c r="H359" s="30">
        <f t="shared" si="65"/>
        <v>0.8571428571428571</v>
      </c>
      <c r="I359" s="30">
        <f t="shared" si="65"/>
        <v>0.4166666666666667</v>
      </c>
      <c r="J359" s="30">
        <f t="shared" si="65"/>
        <v>0.875</v>
      </c>
      <c r="K359" s="6">
        <f t="shared" si="65"/>
        <v>0.9696969696969697</v>
      </c>
      <c r="L359" s="1"/>
      <c r="M359" s="6">
        <f>M356/M355</f>
        <v>0.9503424657534246</v>
      </c>
      <c r="N359" s="6">
        <f>N356/N355</f>
        <v>0.9689922480620154</v>
      </c>
      <c r="O359" s="30">
        <f>O356/O355</f>
        <v>0.9272727272727272</v>
      </c>
      <c r="P359" s="1"/>
      <c r="Q359" s="30">
        <f>Q356/Q355</f>
        <v>0.9846938775510204</v>
      </c>
      <c r="R359" s="6">
        <f>R356/R355</f>
        <v>0.9493975903614458</v>
      </c>
      <c r="S359" s="1"/>
      <c r="T359" s="6">
        <f>T356/T355</f>
        <v>0.9411764705882353</v>
      </c>
      <c r="U359" s="6">
        <f>U356/U355</f>
        <v>0.9603960396039604</v>
      </c>
      <c r="V359" s="30">
        <f>V356/V355</f>
        <v>0.9806451612903225</v>
      </c>
      <c r="W359" s="30">
        <f>W356/W355</f>
        <v>0.9776119402985075</v>
      </c>
      <c r="X359" s="6">
        <f>X356/X355</f>
        <v>0.9421157684630739</v>
      </c>
      <c r="Z359" s="30">
        <f>Z356/Z355</f>
        <v>0.9771428571428571</v>
      </c>
      <c r="AA359" s="6">
        <f>AA356/AA355</f>
        <v>0.9465648854961832</v>
      </c>
      <c r="AB359" s="6">
        <f>AB356/AB355</f>
        <v>0.9591346153846154</v>
      </c>
      <c r="AC359" s="6">
        <f>AC356/AC355</f>
        <v>0.944078947368421</v>
      </c>
    </row>
    <row r="360" spans="2:29" ht="16.5">
      <c r="B360" s="1" t="s">
        <v>27</v>
      </c>
      <c r="C360" s="1"/>
      <c r="D360" s="6"/>
      <c r="F360" s="70">
        <f aca="true" t="shared" si="66" ref="F360:K360">(F359-$D$359)/$D$365</f>
        <v>2.8236042744689436</v>
      </c>
      <c r="G360" s="69">
        <f t="shared" si="66"/>
        <v>-8.767858223709728</v>
      </c>
      <c r="H360" s="69">
        <f t="shared" si="66"/>
        <v>-15.461178564131012</v>
      </c>
      <c r="I360" s="69">
        <f t="shared" si="66"/>
        <v>-84.25363761846076</v>
      </c>
      <c r="J360" s="69">
        <f t="shared" si="66"/>
        <v>-12.672295088955474</v>
      </c>
      <c r="K360" s="70">
        <f t="shared" si="66"/>
        <v>2.1172384915208253</v>
      </c>
      <c r="L360" s="1"/>
      <c r="M360" s="70">
        <f>(M359-$D$359)/$D$365</f>
        <v>-0.9054990567080379</v>
      </c>
      <c r="N360" s="70">
        <f>(N359-$D$359)/$D$365</f>
        <v>2.0071768462707564</v>
      </c>
      <c r="O360" s="69">
        <f>(O359-$D$359)/$D$365</f>
        <v>-4.508472552532563</v>
      </c>
      <c r="P360" s="1"/>
      <c r="Q360" s="69">
        <f>(Q359-$D$359)/$D$365</f>
        <v>4.459417687122787</v>
      </c>
      <c r="R360" s="70">
        <f>(R359-$D$359)/$D$365</f>
        <v>-1.0530673092482676</v>
      </c>
      <c r="S360" s="1"/>
      <c r="T360" s="70">
        <f>(T359-$D$359)/$D$365</f>
        <v>-2.3370210338932185</v>
      </c>
      <c r="U360" s="70">
        <f>(U359-$D$359)/$D$365</f>
        <v>0.6646427180720547</v>
      </c>
      <c r="V360" s="69">
        <f>(V359-$D$359)/$D$365</f>
        <v>3.8270994061152344</v>
      </c>
      <c r="W360" s="69">
        <f>(W359-$D$359)/$D$365</f>
        <v>3.353378611680041</v>
      </c>
      <c r="X360" s="70">
        <f>(X359-$D$359)/$D$365</f>
        <v>-2.1903238638945464</v>
      </c>
      <c r="Z360" s="69">
        <f>(Z359-$D$359)/$D$365</f>
        <v>3.2801183890485492</v>
      </c>
      <c r="AA360" s="70">
        <f>(AA359-$D$359)/$D$365</f>
        <v>-1.49547200141995</v>
      </c>
      <c r="AB360" s="70">
        <f>(AB359-$D$359)/$D$365</f>
        <v>0.4676366690830857</v>
      </c>
      <c r="AC360" s="70">
        <f>(AC359-$D$359)/$D$365</f>
        <v>-1.8837195402501403</v>
      </c>
    </row>
    <row r="361" spans="2:29" ht="16.5">
      <c r="B361" s="1"/>
      <c r="C361" s="1"/>
      <c r="D361" s="6"/>
      <c r="F361" s="30"/>
      <c r="G361" s="30"/>
      <c r="H361" s="30"/>
      <c r="I361" s="30"/>
      <c r="J361" s="30"/>
      <c r="K361" s="6"/>
      <c r="L361" s="1"/>
      <c r="M361" s="6"/>
      <c r="N361" s="6"/>
      <c r="O361" s="30"/>
      <c r="P361" s="1"/>
      <c r="Q361" s="30"/>
      <c r="R361" s="6"/>
      <c r="S361" s="1"/>
      <c r="T361" s="6"/>
      <c r="U361" s="6"/>
      <c r="V361" s="30"/>
      <c r="W361" s="30"/>
      <c r="X361" s="6"/>
      <c r="Z361" s="30"/>
      <c r="AA361" s="6"/>
      <c r="AB361" s="6"/>
      <c r="AC361" s="6"/>
    </row>
    <row r="362" spans="2:29" ht="16.5">
      <c r="B362" s="1" t="s">
        <v>352</v>
      </c>
      <c r="D362" s="6">
        <f>D357/D355</f>
        <v>0.043859649122807015</v>
      </c>
      <c r="F362" s="30">
        <f aca="true" t="shared" si="67" ref="F362:K362">F357/F355</f>
        <v>0.025780189959294438</v>
      </c>
      <c r="G362" s="30">
        <f t="shared" si="67"/>
        <v>0.1</v>
      </c>
      <c r="H362" s="30">
        <f t="shared" si="67"/>
        <v>0.14285714285714285</v>
      </c>
      <c r="I362" s="30">
        <f t="shared" si="67"/>
        <v>0.5833333333333334</v>
      </c>
      <c r="J362" s="30">
        <f t="shared" si="67"/>
        <v>0.125</v>
      </c>
      <c r="K362" s="6">
        <f t="shared" si="67"/>
        <v>0.030303030303030304</v>
      </c>
      <c r="L362" s="1"/>
      <c r="M362" s="6">
        <f>M357/M355</f>
        <v>0.04965753424657534</v>
      </c>
      <c r="N362" s="6">
        <f>N357/N355</f>
        <v>0.031007751937984496</v>
      </c>
      <c r="O362" s="30">
        <f>O357/O355</f>
        <v>0.07272727272727272</v>
      </c>
      <c r="P362" s="1"/>
      <c r="Q362" s="30">
        <f>Q357/Q355</f>
        <v>0.015306122448979591</v>
      </c>
      <c r="R362" s="6">
        <f>R357/R355</f>
        <v>0.05060240963855422</v>
      </c>
      <c r="S362" s="1"/>
      <c r="T362" s="6">
        <f>T357/T355</f>
        <v>0.058823529411764705</v>
      </c>
      <c r="U362" s="6">
        <f>U357/U355</f>
        <v>0.039603960396039604</v>
      </c>
      <c r="V362" s="30">
        <f>V357/V355</f>
        <v>0.01935483870967742</v>
      </c>
      <c r="W362" s="30">
        <f>W357/W355</f>
        <v>0.022388059701492536</v>
      </c>
      <c r="X362" s="6">
        <f>X357/X355</f>
        <v>0.05788423153692615</v>
      </c>
      <c r="Z362" s="30">
        <f>Z357/Z355</f>
        <v>0.022857142857142857</v>
      </c>
      <c r="AA362" s="6">
        <f>AA357/AA355</f>
        <v>0.05343511450381679</v>
      </c>
      <c r="AB362" s="6">
        <f>AB357/AB355</f>
        <v>0.040865384615384616</v>
      </c>
      <c r="AC362" s="6">
        <f>AC357/AC355</f>
        <v>0.05592105263157895</v>
      </c>
    </row>
    <row r="363" spans="2:29" ht="16.5">
      <c r="B363" s="1" t="s">
        <v>37</v>
      </c>
      <c r="D363" s="6"/>
      <c r="F363" s="70">
        <f aca="true" t="shared" si="68" ref="F363:K363">(F362-$D$362)/$D$365</f>
        <v>-2.8236042744689382</v>
      </c>
      <c r="G363" s="69">
        <f t="shared" si="68"/>
        <v>8.767858223709737</v>
      </c>
      <c r="H363" s="69">
        <f t="shared" si="68"/>
        <v>15.461178564131009</v>
      </c>
      <c r="I363" s="69">
        <f t="shared" si="68"/>
        <v>84.25363761846076</v>
      </c>
      <c r="J363" s="69">
        <f t="shared" si="68"/>
        <v>12.67229508895548</v>
      </c>
      <c r="K363" s="70">
        <f t="shared" si="68"/>
        <v>-2.1172384915208164</v>
      </c>
      <c r="L363" s="1"/>
      <c r="M363" s="70">
        <f>(M362-$D$362)/$D$365</f>
        <v>0.9054990567080368</v>
      </c>
      <c r="N363" s="70">
        <f>(N362-$D$362)/$D$365</f>
        <v>-2.0071768462707604</v>
      </c>
      <c r="O363" s="69">
        <f>(O362-$D$362)/$D$365</f>
        <v>4.508472552532563</v>
      </c>
      <c r="P363" s="1"/>
      <c r="Q363" s="69">
        <f>(Q362-$D$362)/$D$365</f>
        <v>-4.4594176871227775</v>
      </c>
      <c r="R363" s="70">
        <f>(R362-$D$362)/$D$365</f>
        <v>1.0530673092482707</v>
      </c>
      <c r="S363" s="1"/>
      <c r="T363" s="70">
        <f>(T362-$D$362)/$D$365</f>
        <v>2.3370210338932207</v>
      </c>
      <c r="U363" s="70">
        <f>(U362-$D$362)/$D$365</f>
        <v>-0.6646427180720557</v>
      </c>
      <c r="V363" s="69">
        <f>(V362-$D$362)/$D$365</f>
        <v>-3.8270994061152375</v>
      </c>
      <c r="W363" s="69">
        <f>(W362-$D$362)/$D$365</f>
        <v>-3.35337861168003</v>
      </c>
      <c r="X363" s="70">
        <f>(X362-$D$362)/$D$365</f>
        <v>2.1903238638945552</v>
      </c>
      <c r="Z363" s="69">
        <f>(Z362-$D$362)/$D$365</f>
        <v>-3.280118389048553</v>
      </c>
      <c r="AA363" s="70">
        <f>(AA362-$D$362)/$D$365</f>
        <v>1.4954720014199576</v>
      </c>
      <c r="AB363" s="70">
        <f>(AB362-$D$362)/$D$365</f>
        <v>-0.46763666908307594</v>
      </c>
      <c r="AC363" s="70">
        <f>(AC362-$D$362)/$D$365</f>
        <v>1.8837195402501392</v>
      </c>
    </row>
    <row r="364" spans="2:29" ht="16.5">
      <c r="B364" s="1"/>
      <c r="D364" s="6"/>
      <c r="F364" s="6"/>
      <c r="G364" s="6"/>
      <c r="H364" s="6"/>
      <c r="I364" s="6"/>
      <c r="J364" s="6"/>
      <c r="K364" s="6"/>
      <c r="L364" s="1"/>
      <c r="M364" s="6"/>
      <c r="N364" s="6"/>
      <c r="O364" s="6"/>
      <c r="P364" s="1"/>
      <c r="Q364" s="6"/>
      <c r="R364" s="6"/>
      <c r="S364" s="1"/>
      <c r="T364" s="6"/>
      <c r="U364" s="6"/>
      <c r="V364" s="6"/>
      <c r="W364" s="6"/>
      <c r="X364" s="6"/>
      <c r="Z364" s="6"/>
      <c r="AA364" s="6"/>
      <c r="AB364" s="6"/>
      <c r="AC364" s="6"/>
    </row>
    <row r="365" spans="2:29" ht="16.5">
      <c r="B365" s="17" t="s">
        <v>28</v>
      </c>
      <c r="D365" s="6">
        <f>(0.956*0.044/D355)^0.5</f>
        <v>0.00640297201948136</v>
      </c>
      <c r="F365" s="6"/>
      <c r="G365" s="6"/>
      <c r="H365" s="6"/>
      <c r="I365" s="6"/>
      <c r="J365" s="6"/>
      <c r="K365" s="6"/>
      <c r="L365" s="1"/>
      <c r="M365" s="6"/>
      <c r="N365" s="6"/>
      <c r="O365" s="6"/>
      <c r="P365" s="1"/>
      <c r="Q365" s="6"/>
      <c r="R365" s="6"/>
      <c r="S365" s="1"/>
      <c r="T365" s="6"/>
      <c r="U365" s="6"/>
      <c r="V365" s="6"/>
      <c r="W365" s="6"/>
      <c r="X365" s="6"/>
      <c r="Z365" s="6"/>
      <c r="AA365" s="6"/>
      <c r="AB365" s="6"/>
      <c r="AC365" s="6"/>
    </row>
    <row r="366" spans="4:24" ht="16.5">
      <c r="D366" s="6"/>
      <c r="F366" s="6"/>
      <c r="G366" s="6"/>
      <c r="H366" s="6"/>
      <c r="I366" s="6"/>
      <c r="J366" s="6"/>
      <c r="K366" s="6"/>
      <c r="L366" s="1"/>
      <c r="M366" s="6"/>
      <c r="N366" s="6"/>
      <c r="O366" s="6"/>
      <c r="P366" s="1"/>
      <c r="Q366" s="6"/>
      <c r="R366" s="6"/>
      <c r="S366" s="1"/>
      <c r="T366" s="6"/>
      <c r="U366" s="6"/>
      <c r="V366" s="6"/>
      <c r="W366" s="6"/>
      <c r="X366" s="6"/>
    </row>
    <row r="367" spans="2:29" ht="16.5">
      <c r="B367" s="1" t="s">
        <v>353</v>
      </c>
      <c r="D367" s="6">
        <f>D356/D356</f>
        <v>1</v>
      </c>
      <c r="F367" s="6">
        <f aca="true" t="shared" si="69" ref="F367:K367">F356/$D$356</f>
        <v>0.7319062181447502</v>
      </c>
      <c r="G367" s="6">
        <f t="shared" si="69"/>
        <v>0.11926605504587157</v>
      </c>
      <c r="H367" s="6">
        <f t="shared" si="69"/>
        <v>0.0061162079510703364</v>
      </c>
      <c r="I367" s="6">
        <f t="shared" si="69"/>
        <v>0.0050968399592252805</v>
      </c>
      <c r="J367" s="6">
        <f t="shared" si="69"/>
        <v>0.007135575942915392</v>
      </c>
      <c r="K367" s="6">
        <f t="shared" si="69"/>
        <v>0.1304791029561672</v>
      </c>
      <c r="L367" s="1"/>
      <c r="M367" s="6">
        <f>M356/$D$356</f>
        <v>0.5657492354740061</v>
      </c>
      <c r="N367" s="6">
        <f>N356/$D$356</f>
        <v>0.382262996941896</v>
      </c>
      <c r="O367" s="6">
        <f>O356/$D$356</f>
        <v>0.05198776758409786</v>
      </c>
      <c r="P367" s="1"/>
      <c r="Q367" s="6">
        <f>Q356/$D$356</f>
        <v>0.1967380224260958</v>
      </c>
      <c r="R367" s="6">
        <f>R356/$D$356</f>
        <v>0.8032619775739042</v>
      </c>
      <c r="S367" s="1"/>
      <c r="T367" s="6">
        <f>T356/$D$356</f>
        <v>0.0326197757390418</v>
      </c>
      <c r="U367" s="6">
        <f>U356/$D$356</f>
        <v>0.19775739041794088</v>
      </c>
      <c r="V367" s="6">
        <f>V356/$D$356</f>
        <v>0.15494393476044852</v>
      </c>
      <c r="W367" s="6">
        <f>W356/$D$356</f>
        <v>0.13353720693170235</v>
      </c>
      <c r="X367" s="6">
        <f>X356/$D$356</f>
        <v>0.48114169215086644</v>
      </c>
      <c r="Z367" s="6">
        <f>Z356/$D$356</f>
        <v>0.1743119266055046</v>
      </c>
      <c r="AA367" s="6">
        <f>AA356/$D$356</f>
        <v>0.12640163098878696</v>
      </c>
      <c r="AB367" s="6">
        <f>AB356/$D$356</f>
        <v>0.40672782874617736</v>
      </c>
      <c r="AC367" s="6">
        <f>AC356/$D$356</f>
        <v>0.29255861365953106</v>
      </c>
    </row>
    <row r="368" spans="2:29" ht="16.5">
      <c r="B368" s="1" t="s">
        <v>354</v>
      </c>
      <c r="D368" s="6">
        <f>D357/D357</f>
        <v>1</v>
      </c>
      <c r="F368" s="6">
        <f aca="true" t="shared" si="70" ref="F368:K368">F357/$D$357</f>
        <v>0.4222222222222222</v>
      </c>
      <c r="G368" s="6">
        <f t="shared" si="70"/>
        <v>0.28888888888888886</v>
      </c>
      <c r="H368" s="6">
        <f t="shared" si="70"/>
        <v>0.022222222222222223</v>
      </c>
      <c r="I368" s="6">
        <f t="shared" si="70"/>
        <v>0.15555555555555556</v>
      </c>
      <c r="J368" s="6">
        <f t="shared" si="70"/>
        <v>0.022222222222222223</v>
      </c>
      <c r="K368" s="6">
        <f t="shared" si="70"/>
        <v>0.08888888888888889</v>
      </c>
      <c r="M368" s="6">
        <f>M357/$D$357</f>
        <v>0.6444444444444445</v>
      </c>
      <c r="N368" s="6">
        <f>N357/$D$357</f>
        <v>0.26666666666666666</v>
      </c>
      <c r="O368" s="6">
        <f>O357/$D$357</f>
        <v>0.08888888888888889</v>
      </c>
      <c r="Q368" s="6">
        <f>Q357/$D$357</f>
        <v>0.06666666666666667</v>
      </c>
      <c r="R368" s="6">
        <f>R357/$D$357</f>
        <v>0.9333333333333333</v>
      </c>
      <c r="T368" s="6">
        <f>T357/$D$357</f>
        <v>0.044444444444444446</v>
      </c>
      <c r="U368" s="6">
        <f>U357/$D$357</f>
        <v>0.17777777777777778</v>
      </c>
      <c r="V368" s="6">
        <f>V357/$D$357</f>
        <v>0.06666666666666667</v>
      </c>
      <c r="W368" s="6">
        <f>W357/$D$357</f>
        <v>0.06666666666666667</v>
      </c>
      <c r="X368" s="6">
        <f>X357/$D$357</f>
        <v>0.6444444444444445</v>
      </c>
      <c r="Z368" s="6">
        <f>Z357/$D$357</f>
        <v>0.08888888888888889</v>
      </c>
      <c r="AA368" s="6">
        <f>AA357/$D$357</f>
        <v>0.15555555555555556</v>
      </c>
      <c r="AB368" s="6">
        <f>AB357/$D$357</f>
        <v>0.37777777777777777</v>
      </c>
      <c r="AC368" s="6">
        <f>AC357/$D$357</f>
        <v>0.37777777777777777</v>
      </c>
    </row>
    <row r="369" ht="16.5">
      <c r="B369" s="1"/>
    </row>
    <row r="370" spans="2:26" ht="16.5">
      <c r="B370" s="1" t="s">
        <v>29</v>
      </c>
      <c r="F370" s="1" t="s">
        <v>38</v>
      </c>
      <c r="G370" s="1"/>
      <c r="H370" s="1"/>
      <c r="I370" s="1"/>
      <c r="J370" s="1"/>
      <c r="K370" s="1"/>
      <c r="L370" s="1"/>
      <c r="M370" s="1">
        <v>0.2138</v>
      </c>
      <c r="N370" s="1"/>
      <c r="O370" s="1"/>
      <c r="P370" s="1"/>
      <c r="Q370" s="14">
        <v>0.03</v>
      </c>
      <c r="R370" s="1"/>
      <c r="S370" s="1"/>
      <c r="T370" s="1">
        <v>0.0216</v>
      </c>
      <c r="U370" s="1"/>
      <c r="V370" s="1"/>
      <c r="W370" s="1"/>
      <c r="X370" s="1"/>
      <c r="Y370" s="1"/>
      <c r="Z370" s="1">
        <v>0.3517</v>
      </c>
    </row>
    <row r="371" spans="2:26" ht="16.5">
      <c r="B371" s="1" t="s">
        <v>355</v>
      </c>
      <c r="F371" s="1" t="s">
        <v>267</v>
      </c>
      <c r="G371" s="1"/>
      <c r="H371" s="1"/>
      <c r="I371" s="1"/>
      <c r="J371" s="1"/>
      <c r="K371" s="1"/>
      <c r="L371" s="1"/>
      <c r="M371" s="1" t="s">
        <v>263</v>
      </c>
      <c r="N371" s="1"/>
      <c r="O371" s="1"/>
      <c r="P371" s="1"/>
      <c r="Q371" s="1" t="s">
        <v>263</v>
      </c>
      <c r="R371" s="1"/>
      <c r="S371" s="1"/>
      <c r="T371" s="1" t="s">
        <v>263</v>
      </c>
      <c r="U371" s="1"/>
      <c r="V371" s="1"/>
      <c r="W371" s="1"/>
      <c r="X371" s="1"/>
      <c r="Y371" s="1"/>
      <c r="Z371" s="1" t="s">
        <v>263</v>
      </c>
    </row>
    <row r="372" spans="2:26" ht="16.5">
      <c r="B372" s="1"/>
      <c r="F372" s="1" t="s">
        <v>273</v>
      </c>
      <c r="G372" s="1"/>
      <c r="H372" s="1"/>
      <c r="I372" s="1"/>
      <c r="J372" s="1"/>
      <c r="K372" s="1"/>
      <c r="L372" s="1"/>
      <c r="M372" s="1"/>
      <c r="N372" s="1"/>
      <c r="O372" s="1"/>
      <c r="P372" s="1"/>
      <c r="Q372" s="1"/>
      <c r="R372" s="1"/>
      <c r="S372" s="1"/>
      <c r="T372" s="1" t="s">
        <v>273</v>
      </c>
      <c r="U372" s="1"/>
      <c r="V372" s="1"/>
      <c r="W372" s="1"/>
      <c r="X372" s="1"/>
      <c r="Y372" s="1"/>
      <c r="Z372" s="1"/>
    </row>
    <row r="374" ht="16.5">
      <c r="O374" s="1" t="s">
        <v>74</v>
      </c>
    </row>
    <row r="375" ht="16.5">
      <c r="B375" s="1"/>
    </row>
    <row r="376" spans="2:15" ht="16.5">
      <c r="B376" s="1"/>
      <c r="O376" s="68" t="s">
        <v>127</v>
      </c>
    </row>
    <row r="377" ht="16.5">
      <c r="B377" s="1"/>
    </row>
    <row r="378" ht="16.5">
      <c r="B378" s="1"/>
    </row>
    <row r="379" ht="16.5">
      <c r="B379" s="1"/>
    </row>
    <row r="380" ht="16.5">
      <c r="B380" s="1"/>
    </row>
    <row r="381" ht="24">
      <c r="B381" s="36" t="s">
        <v>302</v>
      </c>
    </row>
    <row r="382" spans="2:4" ht="19.5">
      <c r="B382" s="34" t="s">
        <v>292</v>
      </c>
      <c r="C382" s="24">
        <v>1</v>
      </c>
      <c r="D382" s="24" t="s">
        <v>172</v>
      </c>
    </row>
    <row r="383" spans="2:4" ht="19.5">
      <c r="B383" s="24"/>
      <c r="C383" s="24">
        <v>2</v>
      </c>
      <c r="D383" s="24" t="s">
        <v>128</v>
      </c>
    </row>
    <row r="384" spans="2:4" ht="19.5">
      <c r="B384" s="24"/>
      <c r="C384" s="24">
        <v>3</v>
      </c>
      <c r="D384" s="24" t="s">
        <v>205</v>
      </c>
    </row>
    <row r="385" spans="2:4" ht="19.5">
      <c r="B385" s="24"/>
      <c r="C385" s="35">
        <v>4</v>
      </c>
      <c r="D385" s="24" t="s">
        <v>322</v>
      </c>
    </row>
    <row r="386" spans="2:4" ht="19.5">
      <c r="B386" s="24"/>
      <c r="C386" s="35">
        <v>5</v>
      </c>
      <c r="D386" s="24" t="s">
        <v>303</v>
      </c>
    </row>
    <row r="387" spans="2:4" ht="19.5">
      <c r="B387" s="24"/>
      <c r="C387" s="35">
        <v>6</v>
      </c>
      <c r="D387" s="24" t="s">
        <v>206</v>
      </c>
    </row>
    <row r="388" spans="2:4" ht="19.5">
      <c r="B388" s="24"/>
      <c r="C388" s="35"/>
      <c r="D388" s="35"/>
    </row>
    <row r="389" spans="6:29" ht="16.5">
      <c r="F389" s="2" t="s">
        <v>129</v>
      </c>
      <c r="H389" s="2"/>
      <c r="I389" s="2"/>
      <c r="J389" s="2"/>
      <c r="K389" s="1"/>
      <c r="L389" s="1"/>
      <c r="M389" s="1"/>
      <c r="N389" s="1"/>
      <c r="O389" s="1"/>
      <c r="P389" s="1"/>
      <c r="Q389" s="1"/>
      <c r="R389" s="1"/>
      <c r="S389" s="1"/>
      <c r="T389" s="2" t="s">
        <v>61</v>
      </c>
      <c r="U389" s="1"/>
      <c r="V389" s="1"/>
      <c r="Z389" s="2" t="s">
        <v>247</v>
      </c>
      <c r="AA389" s="1"/>
      <c r="AB389" s="1"/>
      <c r="AC389" s="1"/>
    </row>
    <row r="390" spans="6:29" ht="16.5">
      <c r="F390" s="1"/>
      <c r="G390" s="3" t="s">
        <v>223</v>
      </c>
      <c r="H390" s="3"/>
      <c r="I390" s="3"/>
      <c r="J390" s="1"/>
      <c r="K390" s="1"/>
      <c r="L390" s="1"/>
      <c r="M390" s="2" t="s">
        <v>112</v>
      </c>
      <c r="N390" s="2"/>
      <c r="O390" s="1"/>
      <c r="P390" s="1"/>
      <c r="Q390" s="49" t="s">
        <v>22</v>
      </c>
      <c r="R390" s="17"/>
      <c r="S390" s="1"/>
      <c r="V390" s="3" t="s">
        <v>235</v>
      </c>
      <c r="W390" s="3" t="s">
        <v>236</v>
      </c>
      <c r="Z390" s="3" t="s">
        <v>241</v>
      </c>
      <c r="AA390" s="3" t="s">
        <v>243</v>
      </c>
      <c r="AB390" s="3"/>
      <c r="AC390" s="3"/>
    </row>
    <row r="391" spans="4:29" ht="16.5">
      <c r="D391" s="4" t="s">
        <v>233</v>
      </c>
      <c r="F391" s="5" t="s">
        <v>222</v>
      </c>
      <c r="G391" s="5" t="s">
        <v>342</v>
      </c>
      <c r="H391" s="5" t="s">
        <v>246</v>
      </c>
      <c r="I391" s="5" t="s">
        <v>343</v>
      </c>
      <c r="J391" s="5" t="s">
        <v>344</v>
      </c>
      <c r="K391" s="5" t="s">
        <v>345</v>
      </c>
      <c r="L391" s="1"/>
      <c r="M391" s="5" t="s">
        <v>220</v>
      </c>
      <c r="N391" s="5" t="s">
        <v>221</v>
      </c>
      <c r="O391" s="5" t="s">
        <v>347</v>
      </c>
      <c r="P391" s="1"/>
      <c r="Q391" s="5" t="s">
        <v>225</v>
      </c>
      <c r="R391" s="5" t="s">
        <v>226</v>
      </c>
      <c r="S391" s="3"/>
      <c r="T391" s="5" t="s">
        <v>227</v>
      </c>
      <c r="U391" s="5" t="s">
        <v>228</v>
      </c>
      <c r="V391" s="5" t="s">
        <v>234</v>
      </c>
      <c r="W391" s="5" t="s">
        <v>234</v>
      </c>
      <c r="X391" s="5" t="s">
        <v>229</v>
      </c>
      <c r="Z391" s="5" t="s">
        <v>242</v>
      </c>
      <c r="AA391" s="5" t="s">
        <v>242</v>
      </c>
      <c r="AB391" s="5" t="s">
        <v>244</v>
      </c>
      <c r="AC391" s="5" t="s">
        <v>245</v>
      </c>
    </row>
    <row r="392" spans="2:29" ht="16.5">
      <c r="B392" s="1" t="s">
        <v>231</v>
      </c>
      <c r="D392" s="3">
        <v>1033</v>
      </c>
      <c r="E392" s="9"/>
      <c r="F392" s="3">
        <v>740</v>
      </c>
      <c r="G392" s="3">
        <v>130</v>
      </c>
      <c r="H392" s="3">
        <v>7</v>
      </c>
      <c r="I392" s="3">
        <v>13</v>
      </c>
      <c r="J392" s="3">
        <v>8</v>
      </c>
      <c r="K392" s="3">
        <v>135</v>
      </c>
      <c r="L392" s="1"/>
      <c r="M392" s="3">
        <v>584</v>
      </c>
      <c r="N392" s="3">
        <v>389</v>
      </c>
      <c r="O392" s="3">
        <v>60</v>
      </c>
      <c r="P392" s="1"/>
      <c r="Q392" s="3">
        <v>196</v>
      </c>
      <c r="R392" s="3">
        <v>837</v>
      </c>
      <c r="S392" s="3"/>
      <c r="T392" s="3">
        <v>35</v>
      </c>
      <c r="U392" s="3">
        <v>202</v>
      </c>
      <c r="V392" s="3">
        <v>156</v>
      </c>
      <c r="W392" s="3">
        <v>137</v>
      </c>
      <c r="X392" s="3">
        <v>503</v>
      </c>
      <c r="Y392" t="s">
        <v>238</v>
      </c>
      <c r="Z392" s="3">
        <v>176</v>
      </c>
      <c r="AA392" s="3">
        <v>131</v>
      </c>
      <c r="AB392" s="3">
        <v>418</v>
      </c>
      <c r="AC392" s="3">
        <v>308</v>
      </c>
    </row>
    <row r="393" spans="2:29" ht="16.5">
      <c r="B393" s="1" t="s">
        <v>232</v>
      </c>
      <c r="D393" s="6">
        <v>1</v>
      </c>
      <c r="F393" s="7">
        <f aca="true" t="shared" si="71" ref="F393:K393">F392/$D$18</f>
        <v>0.7163601161665053</v>
      </c>
      <c r="G393" s="7">
        <f t="shared" si="71"/>
        <v>0.12584704743465633</v>
      </c>
      <c r="H393" s="7">
        <f t="shared" si="71"/>
        <v>0.006776379477250726</v>
      </c>
      <c r="I393" s="7">
        <f t="shared" si="71"/>
        <v>0.012584704743465635</v>
      </c>
      <c r="J393" s="7">
        <f t="shared" si="71"/>
        <v>0.007744433688286544</v>
      </c>
      <c r="K393" s="7">
        <f t="shared" si="71"/>
        <v>0.13068731848983542</v>
      </c>
      <c r="L393" s="6" t="s">
        <v>238</v>
      </c>
      <c r="M393" s="10">
        <f>M392/$D$18</f>
        <v>0.5653436592449177</v>
      </c>
      <c r="N393" s="10">
        <f>N392/$D$18</f>
        <v>0.3765730880929332</v>
      </c>
      <c r="O393" s="10">
        <f>O392/$D$18</f>
        <v>0.05808325266214908</v>
      </c>
      <c r="P393" s="1"/>
      <c r="Q393" s="10">
        <f>Q392/$D$18</f>
        <v>0.18973862536302033</v>
      </c>
      <c r="R393" s="10">
        <f>R392/$D$18</f>
        <v>0.8102613746369797</v>
      </c>
      <c r="S393" s="3"/>
      <c r="T393" s="10">
        <f>T392/$D$18</f>
        <v>0.03388189738625363</v>
      </c>
      <c r="U393" s="10">
        <f>U392/$D$18</f>
        <v>0.19554695062923524</v>
      </c>
      <c r="V393" s="10">
        <f>V392/$D$18</f>
        <v>0.1510164569215876</v>
      </c>
      <c r="W393" s="10">
        <f>W392/$D$18</f>
        <v>0.13262342691190707</v>
      </c>
      <c r="X393" s="10">
        <f>X392/$D$18</f>
        <v>0.48693126815101645</v>
      </c>
      <c r="Y393" s="11" t="s">
        <v>238</v>
      </c>
      <c r="Z393" s="10">
        <f>Z392/$D$18</f>
        <v>0.17037754114230397</v>
      </c>
      <c r="AA393" s="10">
        <f>AA392/$D$18</f>
        <v>0.12681510164569215</v>
      </c>
      <c r="AB393" s="10">
        <f>AB392/$D$18</f>
        <v>0.4046466602129719</v>
      </c>
      <c r="AC393" s="10">
        <f>AC392/$D$18</f>
        <v>0.29816069699903197</v>
      </c>
    </row>
    <row r="394" ht="16.5">
      <c r="B394" s="1"/>
    </row>
    <row r="395" spans="2:29" ht="16.5">
      <c r="B395" s="1" t="s">
        <v>350</v>
      </c>
      <c r="D395" s="1">
        <v>1030</v>
      </c>
      <c r="F395" s="3">
        <f aca="true" t="shared" si="72" ref="F395:K395">SUM(F396:F397)</f>
        <v>738</v>
      </c>
      <c r="G395" s="3">
        <f t="shared" si="72"/>
        <v>130</v>
      </c>
      <c r="H395" s="3">
        <f t="shared" si="72"/>
        <v>7</v>
      </c>
      <c r="I395" s="3">
        <f t="shared" si="72"/>
        <v>13</v>
      </c>
      <c r="J395" s="3">
        <f t="shared" si="72"/>
        <v>8</v>
      </c>
      <c r="K395" s="3">
        <f t="shared" si="72"/>
        <v>134</v>
      </c>
      <c r="L395" s="3"/>
      <c r="M395" s="3">
        <f>SUM(M396:M397)</f>
        <v>584</v>
      </c>
      <c r="N395" s="3">
        <f>SUM(N396:N397)</f>
        <v>388</v>
      </c>
      <c r="O395" s="3">
        <f>SUM(O396:O397)</f>
        <v>58</v>
      </c>
      <c r="P395" s="3"/>
      <c r="Q395" s="3">
        <f>SUM(Q396:Q397)</f>
        <v>193</v>
      </c>
      <c r="R395" s="3">
        <f>SUM(R396:R397)</f>
        <v>837</v>
      </c>
      <c r="S395" s="3"/>
      <c r="T395" s="3">
        <f>SUM(T396:T397)</f>
        <v>34</v>
      </c>
      <c r="U395" s="3">
        <f>SUM(U396:U397)</f>
        <v>202</v>
      </c>
      <c r="V395" s="3">
        <f>SUM(V396:V397)</f>
        <v>155</v>
      </c>
      <c r="W395" s="3">
        <f>SUM(W396:W397)</f>
        <v>136</v>
      </c>
      <c r="X395" s="3">
        <f>SUM(X396:X397)</f>
        <v>503</v>
      </c>
      <c r="Y395" s="3"/>
      <c r="Z395" s="3">
        <f>SUM(Z396:Z397)</f>
        <v>175</v>
      </c>
      <c r="AA395" s="3">
        <f>SUM(AA396:AA397)</f>
        <v>131</v>
      </c>
      <c r="AB395" s="3">
        <f>SUM(AB396:AB397)</f>
        <v>418</v>
      </c>
      <c r="AC395" s="3">
        <f>SUM(AC396:AC397)</f>
        <v>306</v>
      </c>
    </row>
    <row r="396" spans="2:29" ht="16.5">
      <c r="B396" s="1" t="s">
        <v>230</v>
      </c>
      <c r="D396" s="1">
        <v>997</v>
      </c>
      <c r="F396" s="3">
        <v>725</v>
      </c>
      <c r="G396" s="3">
        <v>116</v>
      </c>
      <c r="H396" s="3">
        <v>7</v>
      </c>
      <c r="I396" s="3">
        <v>11</v>
      </c>
      <c r="J396" s="3">
        <v>7</v>
      </c>
      <c r="K396" s="3">
        <v>131</v>
      </c>
      <c r="L396" s="3"/>
      <c r="M396" s="3">
        <v>564</v>
      </c>
      <c r="N396" s="3">
        <v>379</v>
      </c>
      <c r="O396" s="3">
        <v>54</v>
      </c>
      <c r="P396" s="3"/>
      <c r="Q396" s="3">
        <v>192</v>
      </c>
      <c r="R396" s="3">
        <v>805</v>
      </c>
      <c r="S396" s="3"/>
      <c r="T396" s="3">
        <v>34</v>
      </c>
      <c r="U396" s="3">
        <v>196</v>
      </c>
      <c r="V396" s="3">
        <v>152</v>
      </c>
      <c r="W396" s="3">
        <v>132</v>
      </c>
      <c r="X396" s="3">
        <v>483</v>
      </c>
      <c r="Y396" s="3"/>
      <c r="Z396" s="3">
        <v>170</v>
      </c>
      <c r="AA396" s="3">
        <v>122</v>
      </c>
      <c r="AB396" s="3">
        <v>407</v>
      </c>
      <c r="AC396" s="3">
        <v>298</v>
      </c>
    </row>
    <row r="397" spans="2:29" ht="16.5">
      <c r="B397" s="1" t="s">
        <v>219</v>
      </c>
      <c r="D397" s="1">
        <v>33</v>
      </c>
      <c r="F397" s="3">
        <v>13</v>
      </c>
      <c r="G397" s="3">
        <v>14</v>
      </c>
      <c r="H397" s="3">
        <v>0</v>
      </c>
      <c r="I397" s="3">
        <v>2</v>
      </c>
      <c r="J397" s="3">
        <v>1</v>
      </c>
      <c r="K397" s="3">
        <v>3</v>
      </c>
      <c r="L397" s="3"/>
      <c r="M397" s="3">
        <v>20</v>
      </c>
      <c r="N397" s="3">
        <v>9</v>
      </c>
      <c r="O397" s="3">
        <v>4</v>
      </c>
      <c r="P397" s="3"/>
      <c r="Q397" s="3">
        <v>1</v>
      </c>
      <c r="R397" s="3">
        <v>32</v>
      </c>
      <c r="S397" s="3"/>
      <c r="T397" s="3">
        <v>0</v>
      </c>
      <c r="U397" s="3">
        <v>6</v>
      </c>
      <c r="V397" s="3">
        <v>3</v>
      </c>
      <c r="W397" s="3">
        <v>4</v>
      </c>
      <c r="X397" s="3">
        <v>20</v>
      </c>
      <c r="Y397" s="3" t="s">
        <v>238</v>
      </c>
      <c r="Z397" s="3">
        <v>5</v>
      </c>
      <c r="AA397" s="3">
        <v>9</v>
      </c>
      <c r="AB397" s="3">
        <v>11</v>
      </c>
      <c r="AC397" s="3">
        <v>8</v>
      </c>
    </row>
    <row r="398" spans="2:4" ht="16.5">
      <c r="B398" s="1"/>
      <c r="D398" s="1"/>
    </row>
    <row r="399" spans="2:29" ht="16.5">
      <c r="B399" s="1" t="s">
        <v>351</v>
      </c>
      <c r="C399" s="1"/>
      <c r="D399" s="6">
        <f>D396/D395</f>
        <v>0.9679611650485437</v>
      </c>
      <c r="F399" s="6">
        <f aca="true" t="shared" si="73" ref="F399:K399">F396/F395</f>
        <v>0.9823848238482384</v>
      </c>
      <c r="G399" s="30">
        <f t="shared" si="73"/>
        <v>0.8923076923076924</v>
      </c>
      <c r="H399" s="30">
        <f t="shared" si="73"/>
        <v>1</v>
      </c>
      <c r="I399" s="30">
        <f t="shared" si="73"/>
        <v>0.8461538461538461</v>
      </c>
      <c r="J399" s="30">
        <f t="shared" si="73"/>
        <v>0.875</v>
      </c>
      <c r="K399" s="6">
        <f t="shared" si="73"/>
        <v>0.9776119402985075</v>
      </c>
      <c r="L399" s="1"/>
      <c r="M399" s="6">
        <f>M396/M395</f>
        <v>0.9657534246575342</v>
      </c>
      <c r="N399" s="6">
        <f>N396/N395</f>
        <v>0.9768041237113402</v>
      </c>
      <c r="O399" s="30">
        <f>O396/O395</f>
        <v>0.9310344827586207</v>
      </c>
      <c r="P399" s="2"/>
      <c r="Q399" s="30">
        <f>Q396/Q395</f>
        <v>0.9948186528497409</v>
      </c>
      <c r="R399" s="6">
        <f>R396/R395</f>
        <v>0.961768219832736</v>
      </c>
      <c r="S399" s="1"/>
      <c r="T399" s="30">
        <f>T396/T395</f>
        <v>1</v>
      </c>
      <c r="U399" s="6">
        <f>U396/U395</f>
        <v>0.9702970297029703</v>
      </c>
      <c r="V399" s="6">
        <f>V396/V395</f>
        <v>0.9806451612903225</v>
      </c>
      <c r="W399" s="6">
        <f>W396/W395</f>
        <v>0.9705882352941176</v>
      </c>
      <c r="X399" s="6">
        <f>X396/X395</f>
        <v>0.9602385685884692</v>
      </c>
      <c r="Z399" s="6">
        <f>Z396/Z395</f>
        <v>0.9714285714285714</v>
      </c>
      <c r="AA399" s="30">
        <f>AA396/AA395</f>
        <v>0.9312977099236641</v>
      </c>
      <c r="AB399" s="6">
        <f>AB396/AB395</f>
        <v>0.9736842105263158</v>
      </c>
      <c r="AC399" s="6">
        <f>AC396/AC395</f>
        <v>0.9738562091503268</v>
      </c>
    </row>
    <row r="400" spans="2:29" ht="16.5">
      <c r="B400" s="1" t="s">
        <v>27</v>
      </c>
      <c r="C400" s="1"/>
      <c r="D400" s="6"/>
      <c r="F400" s="70">
        <f aca="true" t="shared" si="74" ref="F400:K400">(F399-$D$399)/$D$405</f>
        <v>2.6301552533893457</v>
      </c>
      <c r="G400" s="69">
        <f t="shared" si="74"/>
        <v>-13.795416373181865</v>
      </c>
      <c r="H400" s="69">
        <f t="shared" si="74"/>
        <v>5.8422839329664615</v>
      </c>
      <c r="I400" s="69">
        <f t="shared" si="74"/>
        <v>-22.211573647245448</v>
      </c>
      <c r="J400" s="69">
        <f t="shared" si="74"/>
        <v>-16.951475350955715</v>
      </c>
      <c r="K400" s="70">
        <f t="shared" si="74"/>
        <v>1.7598195836072748</v>
      </c>
      <c r="L400" s="1"/>
      <c r="M400" s="70">
        <f>(M399-$D$399)/$D$405</f>
        <v>-0.40258162427249494</v>
      </c>
      <c r="N400" s="70">
        <f>(N399-$D$399)/$D$405</f>
        <v>1.6125141689396614</v>
      </c>
      <c r="O400" s="69">
        <f>(O399-$D$399)/$D$405</f>
        <v>-6.733583258163019</v>
      </c>
      <c r="P400" s="2"/>
      <c r="Q400" s="69">
        <f>(Q399-$D$399)/$D$405</f>
        <v>4.897464895290928</v>
      </c>
      <c r="R400" s="70">
        <f>(R399-$D$399)/$D$405</f>
        <v>-1.1292840200611074</v>
      </c>
      <c r="S400" s="1"/>
      <c r="T400" s="69">
        <f>(T399-$D$399)/$D$405</f>
        <v>5.8422839329664615</v>
      </c>
      <c r="U400" s="70">
        <f>(U399-$D$399)/$D$405</f>
        <v>0.42594509322257385</v>
      </c>
      <c r="V400" s="70">
        <f>(V399-$D$399)/$D$405</f>
        <v>2.312927656746245</v>
      </c>
      <c r="W400" s="70">
        <f>(W399-$D$399)/$D$405</f>
        <v>0.47904645439653715</v>
      </c>
      <c r="X400" s="70">
        <f>(X399-$D$399)/$D$405</f>
        <v>-1.408216038062452</v>
      </c>
      <c r="Z400" s="70">
        <f>(Z399-$D$399)/$D$405</f>
        <v>0.6322818109271058</v>
      </c>
      <c r="AA400" s="69">
        <f>(AA399-$D$399)/$D$405</f>
        <v>-6.685583765067101</v>
      </c>
      <c r="AB400" s="70">
        <f>(AB399-$D$399)/$D$405</f>
        <v>1.0435977679302197</v>
      </c>
      <c r="AC400" s="70">
        <f>(AC399-$D$399)/$D$405</f>
        <v>1.0749617297931933</v>
      </c>
    </row>
    <row r="401" spans="2:29" ht="16.5">
      <c r="B401" s="1"/>
      <c r="C401" s="1"/>
      <c r="D401" s="6"/>
      <c r="F401" s="6"/>
      <c r="G401" s="30"/>
      <c r="H401" s="30"/>
      <c r="I401" s="30"/>
      <c r="J401" s="30"/>
      <c r="K401" s="6"/>
      <c r="L401" s="1"/>
      <c r="M401" s="6"/>
      <c r="N401" s="6"/>
      <c r="O401" s="30"/>
      <c r="P401" s="2"/>
      <c r="Q401" s="30"/>
      <c r="R401" s="6"/>
      <c r="S401" s="1"/>
      <c r="T401" s="30"/>
      <c r="U401" s="6"/>
      <c r="V401" s="6"/>
      <c r="W401" s="6"/>
      <c r="X401" s="6"/>
      <c r="Z401" s="6"/>
      <c r="AA401" s="30"/>
      <c r="AB401" s="6"/>
      <c r="AC401" s="6"/>
    </row>
    <row r="402" spans="2:29" ht="16.5">
      <c r="B402" s="1" t="s">
        <v>352</v>
      </c>
      <c r="C402" s="1"/>
      <c r="D402" s="6">
        <f>D397/D395</f>
        <v>0.03203883495145631</v>
      </c>
      <c r="F402" s="6">
        <f aca="true" t="shared" si="75" ref="F402:K402">F397/F395</f>
        <v>0.017615176151761516</v>
      </c>
      <c r="G402" s="30">
        <f t="shared" si="75"/>
        <v>0.1076923076923077</v>
      </c>
      <c r="H402" s="30">
        <f t="shared" si="75"/>
        <v>0</v>
      </c>
      <c r="I402" s="30">
        <f t="shared" si="75"/>
        <v>0.15384615384615385</v>
      </c>
      <c r="J402" s="30">
        <f t="shared" si="75"/>
        <v>0.125</v>
      </c>
      <c r="K402" s="6">
        <f t="shared" si="75"/>
        <v>0.022388059701492536</v>
      </c>
      <c r="L402" s="1"/>
      <c r="M402" s="6">
        <f>M397/M395</f>
        <v>0.03424657534246575</v>
      </c>
      <c r="N402" s="6">
        <f>N397/N395</f>
        <v>0.023195876288659795</v>
      </c>
      <c r="O402" s="6">
        <f>O397/O395</f>
        <v>0.06896551724137931</v>
      </c>
      <c r="P402" s="1"/>
      <c r="Q402" s="30">
        <f>Q397/Q395</f>
        <v>0.0051813471502590676</v>
      </c>
      <c r="R402" s="6">
        <f>R397/R395</f>
        <v>0.038231780167264036</v>
      </c>
      <c r="S402" s="1"/>
      <c r="T402" s="30">
        <f>T397/T395</f>
        <v>0</v>
      </c>
      <c r="U402" s="6">
        <f>U397/U395</f>
        <v>0.0297029702970297</v>
      </c>
      <c r="V402" s="6">
        <f>V397/V395</f>
        <v>0.01935483870967742</v>
      </c>
      <c r="W402" s="6">
        <f>W397/W395</f>
        <v>0.029411764705882353</v>
      </c>
      <c r="X402" s="6">
        <f>X397/X395</f>
        <v>0.039761431411530816</v>
      </c>
      <c r="Z402" s="6">
        <f>Z397/Z395</f>
        <v>0.02857142857142857</v>
      </c>
      <c r="AA402" s="30">
        <f>AA397/AA395</f>
        <v>0.06870229007633588</v>
      </c>
      <c r="AB402" s="6">
        <f>AB397/AB395</f>
        <v>0.02631578947368421</v>
      </c>
      <c r="AC402" s="6">
        <f>AC397/AC395</f>
        <v>0.026143790849673203</v>
      </c>
    </row>
    <row r="403" spans="2:29" ht="16.5">
      <c r="B403" s="1" t="s">
        <v>37</v>
      </c>
      <c r="C403" s="1"/>
      <c r="D403" s="6"/>
      <c r="F403" s="70">
        <f aca="true" t="shared" si="76" ref="F403:K403">(F402-$D$402)/$D$405</f>
        <v>-2.630155253389352</v>
      </c>
      <c r="G403" s="69">
        <f t="shared" si="76"/>
        <v>13.795416373181874</v>
      </c>
      <c r="H403" s="69">
        <f t="shared" si="76"/>
        <v>-5.842283932966461</v>
      </c>
      <c r="I403" s="69">
        <f t="shared" si="76"/>
        <v>22.211573647245448</v>
      </c>
      <c r="J403" s="69">
        <f t="shared" si="76"/>
        <v>16.951475350955715</v>
      </c>
      <c r="K403" s="70">
        <f t="shared" si="76"/>
        <v>-1.7598195836072652</v>
      </c>
      <c r="L403" s="1"/>
      <c r="M403" s="70">
        <f>(M402-$D$402)/$D$405</f>
        <v>0.4025816242724911</v>
      </c>
      <c r="N403" s="70">
        <f>(N402-$D$402)/$D$405</f>
        <v>-1.6125141689396651</v>
      </c>
      <c r="O403" s="69">
        <f>(O402-$D$402)/$D$405</f>
        <v>6.733583258163015</v>
      </c>
      <c r="P403" s="2"/>
      <c r="Q403" s="69">
        <f>(Q402-$D$402)/$D$405</f>
        <v>-4.89746489529093</v>
      </c>
      <c r="R403" s="70">
        <f>(R402-$D$402)/$D$405</f>
        <v>1.1292840200611098</v>
      </c>
      <c r="S403" s="1"/>
      <c r="T403" s="69">
        <f>(T402-$D$402)/$D$405</f>
        <v>-5.842283932966461</v>
      </c>
      <c r="U403" s="70">
        <f>(U402-$D$402)/$D$405</f>
        <v>-0.4259450932225777</v>
      </c>
      <c r="V403" s="70">
        <f>(V402-$D$402)/$D$405</f>
        <v>-2.3129276567462527</v>
      </c>
      <c r="W403" s="70">
        <f>(W402-$D$402)/$D$405</f>
        <v>-0.47904645439653715</v>
      </c>
      <c r="X403" s="70">
        <f>(X402-$D$402)/$D$405</f>
        <v>1.408216038062462</v>
      </c>
      <c r="Z403" s="70">
        <f>(Z402-$D$402)/$D$405</f>
        <v>-0.6322818109271064</v>
      </c>
      <c r="AA403" s="69">
        <f>(AA402-$D$402)/$D$405</f>
        <v>6.6855837650671015</v>
      </c>
      <c r="AB403" s="70">
        <f>(AB402-$D$402)/$D$405</f>
        <v>-1.0435977679302135</v>
      </c>
      <c r="AC403" s="70">
        <f>(AC402-$D$402)/$D$405</f>
        <v>-1.074961729793195</v>
      </c>
    </row>
    <row r="404" spans="2:29" ht="16.5">
      <c r="B404" s="1"/>
      <c r="C404" s="1"/>
      <c r="D404" s="6"/>
      <c r="F404" s="6"/>
      <c r="G404" s="30"/>
      <c r="H404" s="30"/>
      <c r="I404" s="30"/>
      <c r="J404" s="30"/>
      <c r="K404" s="6"/>
      <c r="L404" s="1"/>
      <c r="M404" s="6"/>
      <c r="N404" s="6"/>
      <c r="O404" s="30"/>
      <c r="P404" s="2"/>
      <c r="Q404" s="30"/>
      <c r="R404" s="6"/>
      <c r="S404" s="1"/>
      <c r="T404" s="30"/>
      <c r="U404" s="6"/>
      <c r="V404" s="6"/>
      <c r="W404" s="6"/>
      <c r="X404" s="6"/>
      <c r="Z404" s="6"/>
      <c r="AA404" s="30"/>
      <c r="AB404" s="6"/>
      <c r="AC404" s="6"/>
    </row>
    <row r="405" spans="2:4" ht="16.5">
      <c r="B405" s="17" t="s">
        <v>28</v>
      </c>
      <c r="D405" s="6">
        <f>(0.968*0.032/D395)^0.5</f>
        <v>0.005483957185077852</v>
      </c>
    </row>
    <row r="406" spans="4:29" ht="16.5">
      <c r="D406" s="6"/>
      <c r="F406" s="6"/>
      <c r="G406" s="30"/>
      <c r="H406" s="30"/>
      <c r="I406" s="30"/>
      <c r="J406" s="30"/>
      <c r="K406" s="6"/>
      <c r="L406" s="1"/>
      <c r="M406" s="6"/>
      <c r="N406" s="6"/>
      <c r="O406" s="6"/>
      <c r="P406" s="1"/>
      <c r="Q406" s="30"/>
      <c r="R406" s="6"/>
      <c r="S406" s="1"/>
      <c r="T406" s="30"/>
      <c r="U406" s="6"/>
      <c r="V406" s="6"/>
      <c r="W406" s="6"/>
      <c r="X406" s="6"/>
      <c r="Z406" s="6"/>
      <c r="AA406" s="30"/>
      <c r="AB406" s="6"/>
      <c r="AC406" s="6"/>
    </row>
    <row r="407" spans="2:29" ht="16.5">
      <c r="B407" s="1" t="s">
        <v>353</v>
      </c>
      <c r="D407" s="6">
        <f>D396/D396</f>
        <v>1</v>
      </c>
      <c r="F407" s="6">
        <f aca="true" t="shared" si="77" ref="F407:K407">F396/$D$396</f>
        <v>0.7271815446339017</v>
      </c>
      <c r="G407" s="6">
        <f t="shared" si="77"/>
        <v>0.11634904714142427</v>
      </c>
      <c r="H407" s="6">
        <f t="shared" si="77"/>
        <v>0.007021063189568706</v>
      </c>
      <c r="I407" s="6">
        <f t="shared" si="77"/>
        <v>0.011033099297893681</v>
      </c>
      <c r="J407" s="6">
        <f t="shared" si="77"/>
        <v>0.007021063189568706</v>
      </c>
      <c r="K407" s="6">
        <f t="shared" si="77"/>
        <v>0.13139418254764293</v>
      </c>
      <c r="L407" s="1"/>
      <c r="M407" s="6">
        <f>M396/$D$396</f>
        <v>0.5656970912738215</v>
      </c>
      <c r="N407" s="6">
        <f>N396/$D$396</f>
        <v>0.3801404212637914</v>
      </c>
      <c r="O407" s="6">
        <f>O396/$D$396</f>
        <v>0.05416248746238716</v>
      </c>
      <c r="P407" s="1"/>
      <c r="Q407" s="6">
        <f>Q396/$D$396</f>
        <v>0.19257773319959878</v>
      </c>
      <c r="R407" s="6">
        <f>R396/$D$396</f>
        <v>0.8074222668004012</v>
      </c>
      <c r="S407" s="1"/>
      <c r="T407" s="6">
        <f>T396/$D$396</f>
        <v>0.034102306920762285</v>
      </c>
      <c r="U407" s="6">
        <f>U396/$D$396</f>
        <v>0.19658976930792377</v>
      </c>
      <c r="V407" s="6">
        <f>V396/$D$396</f>
        <v>0.15245737211634905</v>
      </c>
      <c r="W407" s="6">
        <f>W396/$D$396</f>
        <v>0.13239719157472418</v>
      </c>
      <c r="X407" s="6">
        <f>X396/$D$396</f>
        <v>0.4844533600802407</v>
      </c>
      <c r="Z407" s="6">
        <f>Z396/$D$396</f>
        <v>0.17051153460381144</v>
      </c>
      <c r="AA407" s="6">
        <f>AA396/$D$396</f>
        <v>0.12236710130391174</v>
      </c>
      <c r="AB407" s="6">
        <f>AB396/$D$396</f>
        <v>0.4082246740220662</v>
      </c>
      <c r="AC407" s="6">
        <f>AC396/$D$396</f>
        <v>0.29889669007021064</v>
      </c>
    </row>
    <row r="408" spans="2:29" ht="16.5">
      <c r="B408" s="1" t="s">
        <v>354</v>
      </c>
      <c r="D408" s="6">
        <f>D397/D397</f>
        <v>1</v>
      </c>
      <c r="F408" s="6">
        <f aca="true" t="shared" si="78" ref="F408:K408">F397/$D$397</f>
        <v>0.3939393939393939</v>
      </c>
      <c r="G408" s="6">
        <f t="shared" si="78"/>
        <v>0.42424242424242425</v>
      </c>
      <c r="H408" s="6">
        <f t="shared" si="78"/>
        <v>0</v>
      </c>
      <c r="I408" s="6">
        <f t="shared" si="78"/>
        <v>0.06060606060606061</v>
      </c>
      <c r="J408" s="6">
        <f t="shared" si="78"/>
        <v>0.030303030303030304</v>
      </c>
      <c r="K408" s="6">
        <f t="shared" si="78"/>
        <v>0.09090909090909091</v>
      </c>
      <c r="M408" s="6">
        <f>M397/$D$397</f>
        <v>0.6060606060606061</v>
      </c>
      <c r="N408" s="6">
        <f>N397/$D$397</f>
        <v>0.2727272727272727</v>
      </c>
      <c r="O408" s="6">
        <f>O397/$D$397</f>
        <v>0.12121212121212122</v>
      </c>
      <c r="Q408" s="6">
        <f>Q397/$D$397</f>
        <v>0.030303030303030304</v>
      </c>
      <c r="R408" s="6">
        <f>R397/$D$397</f>
        <v>0.9696969696969697</v>
      </c>
      <c r="T408" s="6">
        <f>T397/$D$397</f>
        <v>0</v>
      </c>
      <c r="U408" s="6">
        <f>U397/$D$397</f>
        <v>0.18181818181818182</v>
      </c>
      <c r="V408" s="6">
        <f>V397/$D$397</f>
        <v>0.09090909090909091</v>
      </c>
      <c r="W408" s="6">
        <f>W397/$D$397</f>
        <v>0.12121212121212122</v>
      </c>
      <c r="X408" s="6">
        <f>X397/$D$397</f>
        <v>0.6060606060606061</v>
      </c>
      <c r="Z408" s="6">
        <f>Z397/$D$397</f>
        <v>0.15151515151515152</v>
      </c>
      <c r="AA408" s="6">
        <f>AA397/$D$397</f>
        <v>0.2727272727272727</v>
      </c>
      <c r="AB408" s="6">
        <f>AB397/$D$397</f>
        <v>0.3333333333333333</v>
      </c>
      <c r="AC408" s="6">
        <f>AC397/$D$397</f>
        <v>0.24242424242424243</v>
      </c>
    </row>
    <row r="409" spans="2:24" ht="16.5">
      <c r="B409" s="1"/>
      <c r="D409" s="6"/>
      <c r="F409" s="6"/>
      <c r="G409" s="6"/>
      <c r="H409" s="6"/>
      <c r="I409" s="6"/>
      <c r="J409" s="6"/>
      <c r="K409" s="6"/>
      <c r="L409" s="1"/>
      <c r="M409" s="6"/>
      <c r="N409" s="6"/>
      <c r="O409" s="6"/>
      <c r="P409" s="1"/>
      <c r="Q409" s="6"/>
      <c r="R409" s="6"/>
      <c r="S409" s="1"/>
      <c r="T409" s="6"/>
      <c r="U409" s="6"/>
      <c r="V409" s="6"/>
      <c r="W409" s="6"/>
      <c r="X409" s="6"/>
    </row>
    <row r="410" spans="2:26" ht="16.5">
      <c r="B410" s="1" t="s">
        <v>29</v>
      </c>
      <c r="F410" s="1" t="s">
        <v>36</v>
      </c>
      <c r="G410" s="1"/>
      <c r="H410" s="1"/>
      <c r="I410" s="1"/>
      <c r="J410" s="1"/>
      <c r="K410" s="1"/>
      <c r="L410" s="1"/>
      <c r="M410" s="1">
        <v>0.1636</v>
      </c>
      <c r="N410" s="1"/>
      <c r="O410" s="1"/>
      <c r="P410" s="1"/>
      <c r="Q410" s="1" t="s">
        <v>278</v>
      </c>
      <c r="R410" s="1"/>
      <c r="S410" s="1"/>
      <c r="T410" s="14">
        <v>0.387</v>
      </c>
      <c r="U410" s="1"/>
      <c r="V410" s="1"/>
      <c r="W410" s="1"/>
      <c r="X410" s="1"/>
      <c r="Y410" s="1"/>
      <c r="Z410" s="1" t="s">
        <v>279</v>
      </c>
    </row>
    <row r="411" spans="2:26" ht="16.5">
      <c r="B411" s="1" t="s">
        <v>355</v>
      </c>
      <c r="F411" s="1" t="s">
        <v>267</v>
      </c>
      <c r="G411" s="1"/>
      <c r="H411" s="1"/>
      <c r="I411" s="1"/>
      <c r="J411" s="1"/>
      <c r="K411" s="1"/>
      <c r="L411" s="1"/>
      <c r="M411" s="1" t="s">
        <v>263</v>
      </c>
      <c r="N411" s="1"/>
      <c r="O411" s="1"/>
      <c r="P411" s="1"/>
      <c r="Q411" s="1" t="s">
        <v>263</v>
      </c>
      <c r="R411" s="1"/>
      <c r="S411" s="1"/>
      <c r="T411" s="1" t="s">
        <v>263</v>
      </c>
      <c r="U411" s="1"/>
      <c r="V411" s="1"/>
      <c r="W411" s="1"/>
      <c r="X411" s="1"/>
      <c r="Y411" s="1"/>
      <c r="Z411" s="1" t="s">
        <v>263</v>
      </c>
    </row>
    <row r="412" spans="2:26" ht="16.5">
      <c r="B412" s="1"/>
      <c r="F412" s="1" t="s">
        <v>273</v>
      </c>
      <c r="G412" s="1"/>
      <c r="H412" s="1"/>
      <c r="I412" s="1"/>
      <c r="J412" s="1"/>
      <c r="K412" s="1"/>
      <c r="L412" s="1"/>
      <c r="M412" s="1"/>
      <c r="N412" s="1"/>
      <c r="O412" s="1"/>
      <c r="P412" s="1"/>
      <c r="Q412" s="1" t="s">
        <v>271</v>
      </c>
      <c r="R412" s="1"/>
      <c r="S412" s="1"/>
      <c r="T412" s="1"/>
      <c r="U412" s="1"/>
      <c r="V412" s="1"/>
      <c r="W412" s="1"/>
      <c r="X412" s="1"/>
      <c r="Y412" s="1"/>
      <c r="Z412" s="1"/>
    </row>
    <row r="413" ht="16.5">
      <c r="B413" s="1"/>
    </row>
    <row r="414" spans="2:15" ht="16.5">
      <c r="B414" s="1"/>
      <c r="O414" s="1" t="s">
        <v>74</v>
      </c>
    </row>
    <row r="415" ht="16.5">
      <c r="B415" s="1"/>
    </row>
    <row r="416" spans="2:15" ht="16.5">
      <c r="B416" s="1"/>
      <c r="O416" s="68" t="s">
        <v>130</v>
      </c>
    </row>
    <row r="417" spans="2:15" ht="16.5">
      <c r="B417" s="1"/>
      <c r="O417" s="68"/>
    </row>
    <row r="418" ht="16.5">
      <c r="B418" s="1"/>
    </row>
    <row r="419" ht="16.5">
      <c r="B419" s="1"/>
    </row>
    <row r="420" ht="24">
      <c r="B420" s="36" t="s">
        <v>178</v>
      </c>
    </row>
    <row r="421" ht="16.5">
      <c r="B421" s="1"/>
    </row>
    <row r="422" spans="2:4" ht="19.5">
      <c r="B422" s="34" t="s">
        <v>292</v>
      </c>
      <c r="C422" s="24">
        <v>1</v>
      </c>
      <c r="D422" s="24" t="s">
        <v>289</v>
      </c>
    </row>
    <row r="423" spans="2:4" ht="19.5">
      <c r="B423" s="24"/>
      <c r="C423" s="24">
        <v>2</v>
      </c>
      <c r="D423" s="24" t="s">
        <v>131</v>
      </c>
    </row>
    <row r="424" spans="2:4" ht="19.5">
      <c r="B424" s="24"/>
      <c r="D424" s="24" t="s">
        <v>179</v>
      </c>
    </row>
    <row r="425" spans="2:4" ht="19.5">
      <c r="B425" s="24"/>
      <c r="C425" s="24">
        <v>3</v>
      </c>
      <c r="D425" s="24" t="s">
        <v>208</v>
      </c>
    </row>
    <row r="426" spans="2:4" ht="19.5">
      <c r="B426" s="24"/>
      <c r="C426" s="24">
        <v>4</v>
      </c>
      <c r="D426" s="24" t="s">
        <v>177</v>
      </c>
    </row>
    <row r="427" spans="2:4" ht="19.5">
      <c r="B427" s="24"/>
      <c r="C427" s="24"/>
      <c r="D427" s="24" t="s">
        <v>132</v>
      </c>
    </row>
    <row r="428" spans="2:4" ht="19.5">
      <c r="B428" s="24"/>
      <c r="C428" s="24"/>
      <c r="D428" s="24" t="s">
        <v>133</v>
      </c>
    </row>
    <row r="429" spans="2:4" ht="19.5">
      <c r="B429" s="1"/>
      <c r="C429" s="24">
        <v>5</v>
      </c>
      <c r="D429" s="24" t="s">
        <v>134</v>
      </c>
    </row>
    <row r="430" spans="2:4" ht="19.5">
      <c r="B430" s="1"/>
      <c r="C430" s="24">
        <v>6</v>
      </c>
      <c r="D430" s="24" t="s">
        <v>176</v>
      </c>
    </row>
    <row r="431" spans="2:4" ht="19.5">
      <c r="B431" s="1"/>
      <c r="C431" s="24">
        <v>7</v>
      </c>
      <c r="D431" s="24" t="s">
        <v>207</v>
      </c>
    </row>
    <row r="432" spans="2:3" ht="19.5">
      <c r="B432" s="1"/>
      <c r="C432" s="24"/>
    </row>
    <row r="433" spans="6:29" ht="16.5">
      <c r="F433" s="2" t="s">
        <v>249</v>
      </c>
      <c r="G433" s="2" t="s">
        <v>135</v>
      </c>
      <c r="H433" s="2"/>
      <c r="I433" s="2"/>
      <c r="J433" s="2"/>
      <c r="K433" s="1"/>
      <c r="L433" s="1"/>
      <c r="M433" s="1"/>
      <c r="N433" s="1"/>
      <c r="O433" s="1"/>
      <c r="P433" s="1"/>
      <c r="Q433" s="1"/>
      <c r="R433" s="1"/>
      <c r="S433" s="1"/>
      <c r="T433" s="2" t="s">
        <v>61</v>
      </c>
      <c r="U433" s="1"/>
      <c r="V433" s="1"/>
      <c r="Z433" s="2" t="s">
        <v>247</v>
      </c>
      <c r="AA433" s="1"/>
      <c r="AB433" s="1"/>
      <c r="AC433" s="1"/>
    </row>
    <row r="434" spans="6:29" ht="16.5">
      <c r="F434" s="1"/>
      <c r="G434" s="3" t="s">
        <v>223</v>
      </c>
      <c r="H434" s="3"/>
      <c r="I434" s="3"/>
      <c r="J434" s="1"/>
      <c r="K434" s="1"/>
      <c r="L434" s="1"/>
      <c r="M434" s="2" t="s">
        <v>346</v>
      </c>
      <c r="N434" s="2"/>
      <c r="O434" s="1"/>
      <c r="P434" s="1"/>
      <c r="Q434" s="49" t="s">
        <v>22</v>
      </c>
      <c r="R434" s="17"/>
      <c r="S434" s="1"/>
      <c r="V434" s="3" t="s">
        <v>235</v>
      </c>
      <c r="W434" s="3" t="s">
        <v>236</v>
      </c>
      <c r="Z434" s="3" t="s">
        <v>241</v>
      </c>
      <c r="AA434" s="3" t="s">
        <v>243</v>
      </c>
      <c r="AB434" s="3"/>
      <c r="AC434" s="3"/>
    </row>
    <row r="435" spans="4:29" ht="16.5">
      <c r="D435" s="4" t="s">
        <v>233</v>
      </c>
      <c r="F435" s="5" t="s">
        <v>222</v>
      </c>
      <c r="G435" s="5" t="s">
        <v>342</v>
      </c>
      <c r="H435" s="5" t="s">
        <v>246</v>
      </c>
      <c r="I435" s="5" t="s">
        <v>343</v>
      </c>
      <c r="J435" s="5" t="s">
        <v>344</v>
      </c>
      <c r="K435" s="5" t="s">
        <v>345</v>
      </c>
      <c r="L435" s="1"/>
      <c r="M435" s="5" t="s">
        <v>220</v>
      </c>
      <c r="N435" s="5" t="s">
        <v>221</v>
      </c>
      <c r="O435" s="5" t="s">
        <v>347</v>
      </c>
      <c r="P435" s="1"/>
      <c r="Q435" s="5" t="s">
        <v>225</v>
      </c>
      <c r="R435" s="5" t="s">
        <v>226</v>
      </c>
      <c r="S435" s="3"/>
      <c r="T435" s="5" t="s">
        <v>227</v>
      </c>
      <c r="U435" s="5" t="s">
        <v>228</v>
      </c>
      <c r="V435" s="5" t="s">
        <v>234</v>
      </c>
      <c r="W435" s="5" t="s">
        <v>234</v>
      </c>
      <c r="X435" s="5" t="s">
        <v>229</v>
      </c>
      <c r="Z435" s="5" t="s">
        <v>242</v>
      </c>
      <c r="AA435" s="5" t="s">
        <v>242</v>
      </c>
      <c r="AB435" s="5" t="s">
        <v>244</v>
      </c>
      <c r="AC435" s="5" t="s">
        <v>245</v>
      </c>
    </row>
    <row r="436" spans="2:29" ht="16.5">
      <c r="B436" s="1" t="s">
        <v>231</v>
      </c>
      <c r="D436" s="3">
        <v>1033</v>
      </c>
      <c r="E436" s="9"/>
      <c r="F436" s="3">
        <v>740</v>
      </c>
      <c r="G436" s="3">
        <v>130</v>
      </c>
      <c r="H436" s="3">
        <v>7</v>
      </c>
      <c r="I436" s="3">
        <v>13</v>
      </c>
      <c r="J436" s="3">
        <v>8</v>
      </c>
      <c r="K436" s="3">
        <v>135</v>
      </c>
      <c r="L436" s="1"/>
      <c r="M436" s="3">
        <v>584</v>
      </c>
      <c r="N436" s="3">
        <v>389</v>
      </c>
      <c r="O436" s="3">
        <v>60</v>
      </c>
      <c r="P436" s="1"/>
      <c r="Q436" s="3">
        <v>196</v>
      </c>
      <c r="R436" s="3">
        <v>837</v>
      </c>
      <c r="S436" s="3"/>
      <c r="T436" s="3">
        <v>35</v>
      </c>
      <c r="U436" s="3">
        <v>202</v>
      </c>
      <c r="V436" s="3">
        <v>156</v>
      </c>
      <c r="W436" s="3">
        <v>137</v>
      </c>
      <c r="X436" s="3">
        <v>503</v>
      </c>
      <c r="Y436" t="s">
        <v>238</v>
      </c>
      <c r="Z436" s="3">
        <v>176</v>
      </c>
      <c r="AA436" s="3">
        <v>131</v>
      </c>
      <c r="AB436" s="3">
        <v>418</v>
      </c>
      <c r="AC436" s="3">
        <v>308</v>
      </c>
    </row>
    <row r="437" spans="2:29" ht="16.5">
      <c r="B437" s="1" t="s">
        <v>232</v>
      </c>
      <c r="D437" s="6">
        <v>1</v>
      </c>
      <c r="F437" s="7">
        <f aca="true" t="shared" si="79" ref="F437:K437">F436/$D$18</f>
        <v>0.7163601161665053</v>
      </c>
      <c r="G437" s="7">
        <f t="shared" si="79"/>
        <v>0.12584704743465633</v>
      </c>
      <c r="H437" s="7">
        <f t="shared" si="79"/>
        <v>0.006776379477250726</v>
      </c>
      <c r="I437" s="7">
        <f t="shared" si="79"/>
        <v>0.012584704743465635</v>
      </c>
      <c r="J437" s="7">
        <f t="shared" si="79"/>
        <v>0.007744433688286544</v>
      </c>
      <c r="K437" s="7">
        <f t="shared" si="79"/>
        <v>0.13068731848983542</v>
      </c>
      <c r="L437" s="6" t="s">
        <v>238</v>
      </c>
      <c r="M437" s="10">
        <f>M436/$D$18</f>
        <v>0.5653436592449177</v>
      </c>
      <c r="N437" s="10">
        <f>N436/$D$18</f>
        <v>0.3765730880929332</v>
      </c>
      <c r="O437" s="10">
        <f>O436/$D$18</f>
        <v>0.05808325266214908</v>
      </c>
      <c r="P437" s="1"/>
      <c r="Q437" s="10">
        <f>Q436/$D$18</f>
        <v>0.18973862536302033</v>
      </c>
      <c r="R437" s="10">
        <f>R436/$D$18</f>
        <v>0.8102613746369797</v>
      </c>
      <c r="S437" s="3"/>
      <c r="T437" s="10">
        <f>T436/$D$18</f>
        <v>0.03388189738625363</v>
      </c>
      <c r="U437" s="10">
        <f>U436/$D$18</f>
        <v>0.19554695062923524</v>
      </c>
      <c r="V437" s="10">
        <f>V436/$D$18</f>
        <v>0.1510164569215876</v>
      </c>
      <c r="W437" s="10">
        <f>W436/$D$18</f>
        <v>0.13262342691190707</v>
      </c>
      <c r="X437" s="10">
        <f>X436/$D$18</f>
        <v>0.48693126815101645</v>
      </c>
      <c r="Y437" s="11" t="s">
        <v>238</v>
      </c>
      <c r="Z437" s="10">
        <f>Z436/$D$18</f>
        <v>0.17037754114230397</v>
      </c>
      <c r="AA437" s="10">
        <f>AA436/$D$18</f>
        <v>0.12681510164569215</v>
      </c>
      <c r="AB437" s="10">
        <f>AB436/$D$18</f>
        <v>0.4046466602129719</v>
      </c>
      <c r="AC437" s="10">
        <f>AC436/$D$18</f>
        <v>0.29816069699903197</v>
      </c>
    </row>
    <row r="438" ht="16.5">
      <c r="B438" s="1"/>
    </row>
    <row r="439" spans="2:31" ht="16.5">
      <c r="B439" s="1" t="s">
        <v>350</v>
      </c>
      <c r="D439" s="20">
        <v>1025</v>
      </c>
      <c r="E439" s="20"/>
      <c r="F439" s="3">
        <f aca="true" t="shared" si="80" ref="F439:K439">SUM(F440:F441)</f>
        <v>737</v>
      </c>
      <c r="G439" s="3">
        <f t="shared" si="80"/>
        <v>130</v>
      </c>
      <c r="H439" s="3">
        <f t="shared" si="80"/>
        <v>7</v>
      </c>
      <c r="I439" s="3">
        <f t="shared" si="80"/>
        <v>12</v>
      </c>
      <c r="J439" s="3">
        <f t="shared" si="80"/>
        <v>8</v>
      </c>
      <c r="K439" s="3">
        <f t="shared" si="80"/>
        <v>131</v>
      </c>
      <c r="L439" s="3"/>
      <c r="M439" s="3">
        <f>SUM(M440:M441)</f>
        <v>581</v>
      </c>
      <c r="N439" s="3">
        <f>SUM(N440:N441)</f>
        <v>385</v>
      </c>
      <c r="O439" s="3">
        <f>SUM(O440:O441)</f>
        <v>59</v>
      </c>
      <c r="P439" s="3"/>
      <c r="Q439" s="3">
        <f>SUM(Q440:Q441)</f>
        <v>190</v>
      </c>
      <c r="R439" s="3">
        <f>SUM(R440:R441)</f>
        <v>835</v>
      </c>
      <c r="S439" s="3"/>
      <c r="T439" s="3">
        <f>SUM(T440:T441)</f>
        <v>34</v>
      </c>
      <c r="U439" s="3">
        <f>SUM(U440:U441)</f>
        <v>201</v>
      </c>
      <c r="V439" s="3">
        <f>SUM(V440:V441)</f>
        <v>155</v>
      </c>
      <c r="W439" s="3">
        <f>SUM(W440:W441)</f>
        <v>134</v>
      </c>
      <c r="X439" s="3">
        <f>SUM(X440:X441)</f>
        <v>501</v>
      </c>
      <c r="Y439" s="3"/>
      <c r="Z439" s="3">
        <f>SUM(Z440:Z441)</f>
        <v>175</v>
      </c>
      <c r="AA439" s="3">
        <f>SUM(AA440:AA441)</f>
        <v>131</v>
      </c>
      <c r="AB439" s="3">
        <f>SUM(AB440:AB441)</f>
        <v>417</v>
      </c>
      <c r="AC439" s="3">
        <f>SUM(AC440:AC441)</f>
        <v>302</v>
      </c>
      <c r="AD439" s="21"/>
      <c r="AE439" s="21"/>
    </row>
    <row r="440" spans="2:31" ht="16.5">
      <c r="B440" s="1" t="s">
        <v>230</v>
      </c>
      <c r="D440" s="20">
        <v>770</v>
      </c>
      <c r="E440" s="20"/>
      <c r="F440" s="3">
        <v>568</v>
      </c>
      <c r="G440" s="3">
        <v>93</v>
      </c>
      <c r="H440" s="3">
        <v>3</v>
      </c>
      <c r="I440" s="3">
        <v>6</v>
      </c>
      <c r="J440" s="3">
        <v>4</v>
      </c>
      <c r="K440" s="3">
        <v>96</v>
      </c>
      <c r="L440" s="3"/>
      <c r="M440" s="3">
        <v>461</v>
      </c>
      <c r="N440" s="3">
        <v>268</v>
      </c>
      <c r="O440" s="3">
        <v>41</v>
      </c>
      <c r="P440" s="3"/>
      <c r="Q440" s="3">
        <v>145</v>
      </c>
      <c r="R440" s="3">
        <v>625</v>
      </c>
      <c r="S440" s="3"/>
      <c r="T440" s="3">
        <v>26</v>
      </c>
      <c r="U440" s="3">
        <v>152</v>
      </c>
      <c r="V440" s="3">
        <v>125</v>
      </c>
      <c r="W440" s="3">
        <v>103</v>
      </c>
      <c r="X440" s="3">
        <v>364</v>
      </c>
      <c r="Y440" s="3"/>
      <c r="Z440" s="3">
        <v>131</v>
      </c>
      <c r="AA440" s="3">
        <v>92</v>
      </c>
      <c r="AB440" s="3">
        <v>311</v>
      </c>
      <c r="AC440" s="3">
        <v>236</v>
      </c>
      <c r="AD440" s="21"/>
      <c r="AE440" s="21"/>
    </row>
    <row r="441" spans="2:31" ht="16.5">
      <c r="B441" s="1" t="s">
        <v>219</v>
      </c>
      <c r="D441" s="20">
        <v>255</v>
      </c>
      <c r="E441" s="20"/>
      <c r="F441" s="3">
        <v>169</v>
      </c>
      <c r="G441" s="3">
        <v>37</v>
      </c>
      <c r="H441" s="3">
        <v>4</v>
      </c>
      <c r="I441" s="3">
        <v>6</v>
      </c>
      <c r="J441" s="3">
        <v>4</v>
      </c>
      <c r="K441" s="3">
        <v>35</v>
      </c>
      <c r="L441" s="3"/>
      <c r="M441" s="3">
        <v>120</v>
      </c>
      <c r="N441" s="3">
        <v>117</v>
      </c>
      <c r="O441" s="3">
        <v>18</v>
      </c>
      <c r="P441" s="3"/>
      <c r="Q441" s="3">
        <v>45</v>
      </c>
      <c r="R441" s="3">
        <v>210</v>
      </c>
      <c r="S441" s="3"/>
      <c r="T441" s="3">
        <v>8</v>
      </c>
      <c r="U441" s="3">
        <v>49</v>
      </c>
      <c r="V441" s="3">
        <v>30</v>
      </c>
      <c r="W441" s="3">
        <v>31</v>
      </c>
      <c r="X441" s="3">
        <v>137</v>
      </c>
      <c r="Y441" s="3"/>
      <c r="Z441" s="3">
        <v>44</v>
      </c>
      <c r="AA441" s="3">
        <v>39</v>
      </c>
      <c r="AB441" s="3">
        <v>106</v>
      </c>
      <c r="AC441" s="3">
        <v>66</v>
      </c>
      <c r="AD441" s="21"/>
      <c r="AE441" s="21"/>
    </row>
    <row r="442" spans="2:4" ht="16.5">
      <c r="B442" s="1"/>
      <c r="D442" s="1"/>
    </row>
    <row r="443" spans="2:29" ht="16.5">
      <c r="B443" s="1" t="s">
        <v>351</v>
      </c>
      <c r="C443" s="1"/>
      <c r="D443" s="6">
        <f>D440/D439</f>
        <v>0.751219512195122</v>
      </c>
      <c r="F443" s="6">
        <f aca="true" t="shared" si="81" ref="F443:K443">F440/F439</f>
        <v>0.7706919945725916</v>
      </c>
      <c r="G443" s="6">
        <f t="shared" si="81"/>
        <v>0.7153846153846154</v>
      </c>
      <c r="H443" s="30">
        <f t="shared" si="81"/>
        <v>0.42857142857142855</v>
      </c>
      <c r="I443" s="30">
        <f t="shared" si="81"/>
        <v>0.5</v>
      </c>
      <c r="J443" s="30">
        <f t="shared" si="81"/>
        <v>0.5</v>
      </c>
      <c r="K443" s="30">
        <f t="shared" si="81"/>
        <v>0.732824427480916</v>
      </c>
      <c r="L443" s="1"/>
      <c r="M443" s="30">
        <f>M440/M439</f>
        <v>0.7934595524956971</v>
      </c>
      <c r="N443" s="30">
        <f>N440/N439</f>
        <v>0.6961038961038961</v>
      </c>
      <c r="O443" s="30">
        <f>O440/O439</f>
        <v>0.6949152542372882</v>
      </c>
      <c r="P443" s="1"/>
      <c r="Q443" s="6">
        <f>Q440/Q439</f>
        <v>0.7631578947368421</v>
      </c>
      <c r="R443" s="6">
        <f>R440/R439</f>
        <v>0.7485029940119761</v>
      </c>
      <c r="S443" s="1"/>
      <c r="T443" s="6">
        <f>T440/T439</f>
        <v>0.7647058823529411</v>
      </c>
      <c r="U443" s="6">
        <f>U440/U439</f>
        <v>0.7562189054726368</v>
      </c>
      <c r="V443" s="30">
        <f>V440/V439</f>
        <v>0.8064516129032258</v>
      </c>
      <c r="W443" s="6">
        <f>W440/W439</f>
        <v>0.7686567164179104</v>
      </c>
      <c r="X443" s="6">
        <f>X440/X439</f>
        <v>0.7265469061876247</v>
      </c>
      <c r="Z443" s="6">
        <f>Z440/Z439</f>
        <v>0.7485714285714286</v>
      </c>
      <c r="AA443" s="30">
        <f>AA440/AA439</f>
        <v>0.7022900763358778</v>
      </c>
      <c r="AB443" s="6">
        <f>AB440/AB439</f>
        <v>0.7458033573141487</v>
      </c>
      <c r="AC443" s="6">
        <f>AC440/AC439</f>
        <v>0.7814569536423841</v>
      </c>
    </row>
    <row r="444" spans="2:29" ht="16.5">
      <c r="B444" s="1" t="s">
        <v>27</v>
      </c>
      <c r="C444" s="1"/>
      <c r="D444" s="6"/>
      <c r="F444" s="70">
        <f aca="true" t="shared" si="82" ref="F444:K444">(F443-$D$443)/$D$449</f>
        <v>1.4416625273187325</v>
      </c>
      <c r="G444" s="70">
        <f t="shared" si="82"/>
        <v>-2.6530684121617356</v>
      </c>
      <c r="H444" s="69">
        <f t="shared" si="82"/>
        <v>-23.88753743126626</v>
      </c>
      <c r="I444" s="69">
        <f t="shared" si="82"/>
        <v>-18.599259706201913</v>
      </c>
      <c r="J444" s="69">
        <f t="shared" si="82"/>
        <v>-18.599259706201913</v>
      </c>
      <c r="K444" s="70">
        <f t="shared" si="82"/>
        <v>-1.361896434427295</v>
      </c>
      <c r="L444" s="1"/>
      <c r="M444" s="69">
        <f>(M443-$D$443)/$D$449</f>
        <v>3.127278899182925</v>
      </c>
      <c r="N444" s="69">
        <f>(N443-$D$443)/$D$449</f>
        <v>-4.080533588297985</v>
      </c>
      <c r="O444" s="69">
        <f>(O443-$D$443)/$D$449</f>
        <v>-4.1685357445856495</v>
      </c>
      <c r="P444" s="1"/>
      <c r="Q444" s="70">
        <f>(Q443-$D$443)/$D$449</f>
        <v>0.8838687545614633</v>
      </c>
      <c r="R444" s="70">
        <f>(R443-$D$443)/$D$449</f>
        <v>-0.2011198363672773</v>
      </c>
      <c r="S444" s="1"/>
      <c r="T444" s="70">
        <f>(T443-$D$443)/$D$449</f>
        <v>0.9984753925659469</v>
      </c>
      <c r="U444" s="70">
        <f>(U443-$D$443)/$D$449</f>
        <v>0.37013452151645587</v>
      </c>
      <c r="V444" s="69">
        <f>(V443-$D$443)/$D$449</f>
        <v>4.089157630364463</v>
      </c>
      <c r="W444" s="70">
        <f>(W443-$D$443)/$D$449</f>
        <v>1.2909789015027844</v>
      </c>
      <c r="X444" s="70">
        <f>(X443-$D$443)/$D$449</f>
        <v>-1.826658298762307</v>
      </c>
      <c r="Z444" s="70">
        <f>(Z443-$D$443)/$D$449</f>
        <v>-0.19605322297799654</v>
      </c>
      <c r="AA444" s="69">
        <f>(AA443-$D$443)/$D$449</f>
        <v>-3.622534240561675</v>
      </c>
      <c r="AB444" s="70">
        <f>(AB443-$D$443)/$D$449</f>
        <v>-0.40098983697569074</v>
      </c>
      <c r="AC444" s="70">
        <f>(AC443-$D$443)/$D$449</f>
        <v>2.238655832958913</v>
      </c>
    </row>
    <row r="445" spans="2:29" ht="16.5">
      <c r="B445" s="1"/>
      <c r="C445" s="1"/>
      <c r="D445" s="6"/>
      <c r="F445" s="6"/>
      <c r="G445" s="6"/>
      <c r="H445" s="30"/>
      <c r="I445" s="30"/>
      <c r="J445" s="30"/>
      <c r="K445" s="30"/>
      <c r="L445" s="1"/>
      <c r="M445" s="30"/>
      <c r="N445" s="30"/>
      <c r="O445" s="30"/>
      <c r="P445" s="1"/>
      <c r="Q445" s="6"/>
      <c r="R445" s="6"/>
      <c r="S445" s="1"/>
      <c r="T445" s="6"/>
      <c r="U445" s="6"/>
      <c r="V445" s="30"/>
      <c r="W445" s="6"/>
      <c r="X445" s="6"/>
      <c r="Z445" s="6"/>
      <c r="AA445" s="30"/>
      <c r="AB445" s="6"/>
      <c r="AC445" s="6"/>
    </row>
    <row r="446" spans="2:29" ht="16.5">
      <c r="B446" s="1" t="s">
        <v>352</v>
      </c>
      <c r="D446" s="6">
        <f>D441/D439</f>
        <v>0.24878048780487805</v>
      </c>
      <c r="F446" s="6">
        <f aca="true" t="shared" si="83" ref="F446:K446">F441/F439</f>
        <v>0.22930800542740842</v>
      </c>
      <c r="G446" s="6">
        <f t="shared" si="83"/>
        <v>0.2846153846153846</v>
      </c>
      <c r="H446" s="30">
        <f t="shared" si="83"/>
        <v>0.5714285714285714</v>
      </c>
      <c r="I446" s="30">
        <f t="shared" si="83"/>
        <v>0.5</v>
      </c>
      <c r="J446" s="30">
        <f t="shared" si="83"/>
        <v>0.5</v>
      </c>
      <c r="K446" s="6">
        <f t="shared" si="83"/>
        <v>0.26717557251908397</v>
      </c>
      <c r="L446" s="1"/>
      <c r="M446" s="30">
        <f>M441/M439</f>
        <v>0.20654044750430292</v>
      </c>
      <c r="N446" s="30">
        <f>N441/N439</f>
        <v>0.3038961038961039</v>
      </c>
      <c r="O446" s="30">
        <f>O441/O439</f>
        <v>0.3050847457627119</v>
      </c>
      <c r="P446" s="1"/>
      <c r="Q446" s="6">
        <f>Q441/Q439</f>
        <v>0.23684210526315788</v>
      </c>
      <c r="R446" s="6">
        <f>R441/R439</f>
        <v>0.25149700598802394</v>
      </c>
      <c r="S446" s="1"/>
      <c r="T446" s="6">
        <f>T441/T439</f>
        <v>0.23529411764705882</v>
      </c>
      <c r="U446" s="6">
        <f>U441/U439</f>
        <v>0.24378109452736318</v>
      </c>
      <c r="V446" s="30">
        <f>V441/V439</f>
        <v>0.1935483870967742</v>
      </c>
      <c r="W446" s="6">
        <f>W441/W439</f>
        <v>0.23134328358208955</v>
      </c>
      <c r="X446" s="6">
        <f>X441/X439</f>
        <v>0.27345309381237526</v>
      </c>
      <c r="Z446" s="6">
        <f>Z441/Z439</f>
        <v>0.25142857142857145</v>
      </c>
      <c r="AA446" s="30">
        <f>AA441/AA439</f>
        <v>0.29770992366412213</v>
      </c>
      <c r="AB446" s="6">
        <f>AB441/AB439</f>
        <v>0.2541966426858513</v>
      </c>
      <c r="AC446" s="6">
        <f>AC441/AC439</f>
        <v>0.2185430463576159</v>
      </c>
    </row>
    <row r="447" spans="2:29" ht="16.5">
      <c r="B447" s="1" t="s">
        <v>37</v>
      </c>
      <c r="D447" s="6"/>
      <c r="F447" s="70">
        <f aca="true" t="shared" si="84" ref="F447:K447">(F446-$D$446)/$D$449</f>
        <v>-1.4416625273187282</v>
      </c>
      <c r="G447" s="70">
        <f t="shared" si="84"/>
        <v>2.6530684121617356</v>
      </c>
      <c r="H447" s="69">
        <f t="shared" si="84"/>
        <v>23.887537431266253</v>
      </c>
      <c r="I447" s="69">
        <f t="shared" si="84"/>
        <v>18.599259706201913</v>
      </c>
      <c r="J447" s="69">
        <f t="shared" si="84"/>
        <v>18.599259706201913</v>
      </c>
      <c r="K447" s="70">
        <f t="shared" si="84"/>
        <v>1.361896434427295</v>
      </c>
      <c r="L447" s="1"/>
      <c r="M447" s="69">
        <f>(M446-$D$446)/$D$449</f>
        <v>-3.1272788991829232</v>
      </c>
      <c r="N447" s="69">
        <f>(N446-$D$446)/$D$449</f>
        <v>4.080533588297985</v>
      </c>
      <c r="O447" s="69">
        <f>(O446-$D$446)/$D$449</f>
        <v>4.168535744585653</v>
      </c>
      <c r="P447" s="1"/>
      <c r="Q447" s="70">
        <f>(Q446-$D$446)/$D$449</f>
        <v>-0.8838687545614612</v>
      </c>
      <c r="R447" s="70">
        <f>(R446-$D$446)/$D$449</f>
        <v>0.2011198363672773</v>
      </c>
      <c r="S447" s="1"/>
      <c r="T447" s="70">
        <f>(T446-$D$446)/$D$449</f>
        <v>-0.998475392565951</v>
      </c>
      <c r="U447" s="70">
        <f>(U446-$D$446)/$D$449</f>
        <v>-0.37013452151645587</v>
      </c>
      <c r="V447" s="69">
        <f>(V446-$D$446)/$D$449</f>
        <v>-4.089157630364467</v>
      </c>
      <c r="W447" s="70">
        <f>(W446-$D$446)/$D$449</f>
        <v>-1.2909789015027844</v>
      </c>
      <c r="X447" s="70">
        <f>(X446-$D$446)/$D$449</f>
        <v>1.826658298762307</v>
      </c>
      <c r="Z447" s="70">
        <f>(Z446-$D$446)/$D$449</f>
        <v>0.19605322297799654</v>
      </c>
      <c r="AA447" s="69">
        <f>(AA446-$D$446)/$D$449</f>
        <v>3.622534240561671</v>
      </c>
      <c r="AB447" s="70">
        <f>(AB446-$D$446)/$D$449</f>
        <v>0.40098983697569074</v>
      </c>
      <c r="AC447" s="70">
        <f>(AC446-$D$446)/$D$449</f>
        <v>-2.238655832958913</v>
      </c>
    </row>
    <row r="448" spans="2:29" ht="16.5">
      <c r="B448" s="1"/>
      <c r="D448" s="6"/>
      <c r="F448" s="6"/>
      <c r="G448" s="6"/>
      <c r="H448" s="6"/>
      <c r="I448" s="6"/>
      <c r="J448" s="6"/>
      <c r="K448" s="6"/>
      <c r="L448" s="1"/>
      <c r="M448" s="6"/>
      <c r="N448" s="6"/>
      <c r="O448" s="6"/>
      <c r="P448" s="1"/>
      <c r="Q448" s="6"/>
      <c r="R448" s="6"/>
      <c r="S448" s="1"/>
      <c r="T448" s="6"/>
      <c r="U448" s="6"/>
      <c r="V448" s="6"/>
      <c r="W448" s="6"/>
      <c r="X448" s="6"/>
      <c r="Z448" s="6"/>
      <c r="AA448" s="6"/>
      <c r="AB448" s="6"/>
      <c r="AC448" s="6"/>
    </row>
    <row r="449" spans="2:29" ht="16.5">
      <c r="B449" s="17" t="s">
        <v>28</v>
      </c>
      <c r="D449" s="6">
        <f>(0.751*0.249/D439)^0.5</f>
        <v>0.013506962973980784</v>
      </c>
      <c r="F449" s="6"/>
      <c r="G449" s="6"/>
      <c r="H449" s="6"/>
      <c r="I449" s="6"/>
      <c r="J449" s="6"/>
      <c r="K449" s="6"/>
      <c r="L449" s="1"/>
      <c r="M449" s="6"/>
      <c r="N449" s="6"/>
      <c r="O449" s="6"/>
      <c r="P449" s="1"/>
      <c r="Q449" s="6"/>
      <c r="R449" s="6"/>
      <c r="S449" s="1"/>
      <c r="T449" s="6"/>
      <c r="U449" s="6"/>
      <c r="V449" s="6"/>
      <c r="W449" s="6"/>
      <c r="X449" s="6"/>
      <c r="Z449" s="6"/>
      <c r="AA449" s="6"/>
      <c r="AB449" s="6"/>
      <c r="AC449" s="6"/>
    </row>
    <row r="450" spans="4:24" ht="16.5">
      <c r="D450" s="6"/>
      <c r="F450" s="6"/>
      <c r="G450" s="6"/>
      <c r="H450" s="6"/>
      <c r="I450" s="6"/>
      <c r="J450" s="6"/>
      <c r="K450" s="6"/>
      <c r="L450" s="1"/>
      <c r="M450" s="6"/>
      <c r="N450" s="6"/>
      <c r="O450" s="6"/>
      <c r="P450" s="1"/>
      <c r="Q450" s="6"/>
      <c r="R450" s="6"/>
      <c r="S450" s="1"/>
      <c r="T450" s="6"/>
      <c r="U450" s="6"/>
      <c r="V450" s="6"/>
      <c r="W450" s="6"/>
      <c r="X450" s="6"/>
    </row>
    <row r="451" spans="2:29" ht="16.5">
      <c r="B451" s="1" t="s">
        <v>353</v>
      </c>
      <c r="D451" s="6">
        <f>D440/D440</f>
        <v>1</v>
      </c>
      <c r="F451" s="6">
        <f aca="true" t="shared" si="85" ref="F451:K451">F440/$D$440</f>
        <v>0.7376623376623377</v>
      </c>
      <c r="G451" s="6">
        <f t="shared" si="85"/>
        <v>0.12077922077922078</v>
      </c>
      <c r="H451" s="6">
        <f t="shared" si="85"/>
        <v>0.003896103896103896</v>
      </c>
      <c r="I451" s="6">
        <f t="shared" si="85"/>
        <v>0.007792207792207792</v>
      </c>
      <c r="J451" s="6">
        <f t="shared" si="85"/>
        <v>0.005194805194805195</v>
      </c>
      <c r="K451" s="6">
        <f t="shared" si="85"/>
        <v>0.12467532467532468</v>
      </c>
      <c r="L451" s="1"/>
      <c r="M451" s="6">
        <f>M440/$D$440</f>
        <v>0.5987012987012987</v>
      </c>
      <c r="N451" s="6">
        <f>N440/$D$440</f>
        <v>0.34805194805194806</v>
      </c>
      <c r="O451" s="6">
        <f>O440/$D$440</f>
        <v>0.053246753246753244</v>
      </c>
      <c r="P451" s="1"/>
      <c r="Q451" s="6">
        <f>Q440/$D$440</f>
        <v>0.18831168831168832</v>
      </c>
      <c r="R451" s="6">
        <f>R440/$D$440</f>
        <v>0.8116883116883117</v>
      </c>
      <c r="S451" s="1"/>
      <c r="T451" s="6">
        <f>T440/$D$440</f>
        <v>0.033766233766233764</v>
      </c>
      <c r="U451" s="6">
        <f>U440/$D$440</f>
        <v>0.1974025974025974</v>
      </c>
      <c r="V451" s="6">
        <f>V440/$D$440</f>
        <v>0.16233766233766234</v>
      </c>
      <c r="W451" s="6">
        <f>W440/$D$440</f>
        <v>0.13376623376623376</v>
      </c>
      <c r="X451" s="6">
        <f>X440/$D$440</f>
        <v>0.4727272727272727</v>
      </c>
      <c r="Z451" s="6">
        <f>Z440/$D$440</f>
        <v>0.17012987012987013</v>
      </c>
      <c r="AA451" s="6">
        <f>AA440/$D$440</f>
        <v>0.11948051948051948</v>
      </c>
      <c r="AB451" s="6">
        <f>AB440/$D$440</f>
        <v>0.4038961038961039</v>
      </c>
      <c r="AC451" s="6">
        <f>AC440/$D$440</f>
        <v>0.3064935064935065</v>
      </c>
    </row>
    <row r="452" spans="2:29" ht="16.5">
      <c r="B452" s="1" t="s">
        <v>354</v>
      </c>
      <c r="D452" s="6">
        <f>D441/D441</f>
        <v>1</v>
      </c>
      <c r="F452" s="6">
        <f aca="true" t="shared" si="86" ref="F452:K452">F441/$D$441</f>
        <v>0.6627450980392157</v>
      </c>
      <c r="G452" s="6">
        <f t="shared" si="86"/>
        <v>0.1450980392156863</v>
      </c>
      <c r="H452" s="6">
        <f t="shared" si="86"/>
        <v>0.01568627450980392</v>
      </c>
      <c r="I452" s="6">
        <f t="shared" si="86"/>
        <v>0.023529411764705882</v>
      </c>
      <c r="J452" s="6">
        <f t="shared" si="86"/>
        <v>0.01568627450980392</v>
      </c>
      <c r="K452" s="6">
        <f t="shared" si="86"/>
        <v>0.13725490196078433</v>
      </c>
      <c r="M452" s="6">
        <f>M441/$D$441</f>
        <v>0.47058823529411764</v>
      </c>
      <c r="N452" s="6">
        <f>N441/$D$441</f>
        <v>0.4588235294117647</v>
      </c>
      <c r="O452" s="6">
        <f>O441/$D$441</f>
        <v>0.07058823529411765</v>
      </c>
      <c r="Q452" s="6">
        <f>Q441/$D$441</f>
        <v>0.17647058823529413</v>
      </c>
      <c r="R452" s="6">
        <f>R441/$D$441</f>
        <v>0.8235294117647058</v>
      </c>
      <c r="T452" s="6">
        <f>T441/$D$441</f>
        <v>0.03137254901960784</v>
      </c>
      <c r="U452" s="6">
        <f>U441/$D$441</f>
        <v>0.19215686274509805</v>
      </c>
      <c r="V452" s="6">
        <f>V441/$D$441</f>
        <v>0.11764705882352941</v>
      </c>
      <c r="W452" s="6">
        <f>W441/$D$441</f>
        <v>0.12156862745098039</v>
      </c>
      <c r="X452" s="6">
        <f>X441/$D$441</f>
        <v>0.5372549019607843</v>
      </c>
      <c r="Z452" s="6">
        <f>Z441/$D$441</f>
        <v>0.17254901960784313</v>
      </c>
      <c r="AA452" s="6">
        <f>AA441/$D$441</f>
        <v>0.15294117647058825</v>
      </c>
      <c r="AB452" s="6">
        <f>AB441/$D$441</f>
        <v>0.41568627450980394</v>
      </c>
      <c r="AC452" s="6">
        <f>AC441/$D$441</f>
        <v>0.25882352941176473</v>
      </c>
    </row>
    <row r="453" ht="16.5">
      <c r="B453" s="1"/>
    </row>
    <row r="454" spans="2:26" ht="16.5">
      <c r="B454" s="1" t="s">
        <v>29</v>
      </c>
      <c r="F454" s="1">
        <v>0.0043</v>
      </c>
      <c r="G454" s="1"/>
      <c r="H454" s="1"/>
      <c r="I454" s="1"/>
      <c r="J454" s="1"/>
      <c r="K454" s="1"/>
      <c r="L454" s="1"/>
      <c r="M454" s="1">
        <v>0.0017</v>
      </c>
      <c r="N454" s="1"/>
      <c r="O454" s="1"/>
      <c r="P454" s="1"/>
      <c r="Q454" s="1">
        <v>0.6732</v>
      </c>
      <c r="R454" s="1"/>
      <c r="S454" s="1"/>
      <c r="T454" s="1">
        <v>0.3497</v>
      </c>
      <c r="U454" s="1"/>
      <c r="V454" s="1"/>
      <c r="W454" s="1"/>
      <c r="X454" s="1"/>
      <c r="Y454" s="1"/>
      <c r="Z454" s="1">
        <v>0.3578</v>
      </c>
    </row>
    <row r="455" spans="2:26" ht="16.5">
      <c r="B455" s="1" t="s">
        <v>355</v>
      </c>
      <c r="F455" s="1" t="s">
        <v>267</v>
      </c>
      <c r="G455" s="1"/>
      <c r="H455" s="1"/>
      <c r="I455" s="1"/>
      <c r="J455" s="1"/>
      <c r="K455" s="1"/>
      <c r="L455" s="1"/>
      <c r="M455" s="1" t="s">
        <v>267</v>
      </c>
      <c r="N455" s="1"/>
      <c r="O455" s="1"/>
      <c r="P455" s="1"/>
      <c r="Q455" s="1" t="s">
        <v>263</v>
      </c>
      <c r="R455" s="1"/>
      <c r="S455" s="1"/>
      <c r="T455" s="1" t="s">
        <v>263</v>
      </c>
      <c r="U455" s="1"/>
      <c r="V455" s="1"/>
      <c r="W455" s="1"/>
      <c r="X455" s="1"/>
      <c r="Y455" s="1"/>
      <c r="Z455" s="1" t="s">
        <v>263</v>
      </c>
    </row>
    <row r="456" spans="2:26" ht="16.5">
      <c r="B456" s="1"/>
      <c r="F456" s="1" t="s">
        <v>275</v>
      </c>
      <c r="G456" s="1"/>
      <c r="H456" s="1"/>
      <c r="I456" s="1"/>
      <c r="J456" s="1"/>
      <c r="K456" s="1"/>
      <c r="L456" s="1"/>
      <c r="M456" s="1"/>
      <c r="N456" s="1"/>
      <c r="O456" s="1"/>
      <c r="P456" s="1"/>
      <c r="Q456" s="1"/>
      <c r="R456" s="1"/>
      <c r="S456" s="1"/>
      <c r="T456" s="1"/>
      <c r="U456" s="1"/>
      <c r="V456" s="1"/>
      <c r="W456" s="1"/>
      <c r="X456" s="1"/>
      <c r="Y456" s="1"/>
      <c r="Z456" s="1"/>
    </row>
    <row r="457" ht="16.5">
      <c r="B457" s="1"/>
    </row>
    <row r="458" spans="2:15" ht="16.5">
      <c r="B458" s="1"/>
      <c r="O458" s="1" t="s">
        <v>74</v>
      </c>
    </row>
    <row r="459" ht="16.5">
      <c r="B459" s="1"/>
    </row>
    <row r="460" spans="2:15" ht="16.5">
      <c r="B460" s="1"/>
      <c r="O460" s="68" t="s">
        <v>136</v>
      </c>
    </row>
    <row r="461" ht="16.5">
      <c r="B461" s="1"/>
    </row>
    <row r="462" ht="16.5">
      <c r="B462" s="1"/>
    </row>
    <row r="463" ht="16.5">
      <c r="B463" s="1"/>
    </row>
    <row r="464" ht="24">
      <c r="B464" s="36" t="s">
        <v>214</v>
      </c>
    </row>
    <row r="465" ht="16.5">
      <c r="B465" s="1"/>
    </row>
    <row r="466" spans="2:4" ht="19.5">
      <c r="B466" s="34" t="s">
        <v>292</v>
      </c>
      <c r="C466" s="24">
        <v>1</v>
      </c>
      <c r="D466" s="24" t="s">
        <v>180</v>
      </c>
    </row>
    <row r="467" spans="2:4" ht="19.5">
      <c r="B467" s="34"/>
      <c r="C467" s="24">
        <v>2</v>
      </c>
      <c r="D467" s="24" t="s">
        <v>137</v>
      </c>
    </row>
    <row r="468" spans="2:4" ht="19.5">
      <c r="B468" s="24"/>
      <c r="D468" s="24" t="s">
        <v>138</v>
      </c>
    </row>
    <row r="469" spans="2:4" ht="19.5">
      <c r="B469" s="24"/>
      <c r="C469" s="24">
        <v>3</v>
      </c>
      <c r="D469" s="24" t="s">
        <v>209</v>
      </c>
    </row>
    <row r="470" spans="2:4" ht="19.5">
      <c r="B470" s="24"/>
      <c r="C470" s="35" t="s">
        <v>238</v>
      </c>
      <c r="D470" s="24" t="s">
        <v>139</v>
      </c>
    </row>
    <row r="471" spans="2:4" ht="19.5">
      <c r="B471" s="24"/>
      <c r="C471" s="35">
        <v>4</v>
      </c>
      <c r="D471" s="24" t="s">
        <v>210</v>
      </c>
    </row>
    <row r="472" spans="2:4" ht="19.5">
      <c r="B472" s="24"/>
      <c r="C472" s="35" t="s">
        <v>238</v>
      </c>
      <c r="D472" s="24" t="s">
        <v>181</v>
      </c>
    </row>
    <row r="473" spans="2:4" ht="19.5">
      <c r="B473" s="24"/>
      <c r="C473" s="35">
        <v>5</v>
      </c>
      <c r="D473" s="24" t="s">
        <v>182</v>
      </c>
    </row>
    <row r="474" spans="2:4" ht="19.5">
      <c r="B474" s="24"/>
      <c r="C474" s="35">
        <v>6</v>
      </c>
      <c r="D474" s="24" t="s">
        <v>183</v>
      </c>
    </row>
    <row r="475" spans="2:4" ht="19.5">
      <c r="B475" s="24"/>
      <c r="C475" s="35"/>
      <c r="D475" s="35"/>
    </row>
    <row r="476" spans="6:29" ht="16.5">
      <c r="F476" s="2" t="s">
        <v>249</v>
      </c>
      <c r="G476" s="2" t="s">
        <v>250</v>
      </c>
      <c r="H476" s="2"/>
      <c r="I476" s="2"/>
      <c r="J476" s="2" t="s">
        <v>140</v>
      </c>
      <c r="K476" s="1"/>
      <c r="L476" s="1"/>
      <c r="M476" s="1"/>
      <c r="N476" s="1"/>
      <c r="O476" s="1"/>
      <c r="P476" s="1"/>
      <c r="Q476" s="1"/>
      <c r="R476" s="1"/>
      <c r="S476" s="1"/>
      <c r="T476" s="2" t="s">
        <v>61</v>
      </c>
      <c r="U476" s="1"/>
      <c r="V476" s="1"/>
      <c r="Z476" s="2" t="s">
        <v>247</v>
      </c>
      <c r="AA476" s="1"/>
      <c r="AB476" s="1"/>
      <c r="AC476" s="1"/>
    </row>
    <row r="477" spans="6:29" ht="16.5">
      <c r="F477" s="1"/>
      <c r="G477" s="3" t="s">
        <v>223</v>
      </c>
      <c r="H477" s="3"/>
      <c r="I477" s="3"/>
      <c r="J477" s="1"/>
      <c r="K477" s="1"/>
      <c r="L477" s="1"/>
      <c r="M477" s="2" t="s">
        <v>346</v>
      </c>
      <c r="N477" s="2"/>
      <c r="O477" s="1"/>
      <c r="P477" s="1"/>
      <c r="Q477" s="49" t="s">
        <v>22</v>
      </c>
      <c r="R477" s="17"/>
      <c r="S477" s="1"/>
      <c r="V477" s="3" t="s">
        <v>235</v>
      </c>
      <c r="W477" s="3" t="s">
        <v>236</v>
      </c>
      <c r="Z477" s="3" t="s">
        <v>241</v>
      </c>
      <c r="AA477" s="3" t="s">
        <v>243</v>
      </c>
      <c r="AB477" s="3"/>
      <c r="AC477" s="3"/>
    </row>
    <row r="478" spans="4:29" ht="16.5">
      <c r="D478" s="4" t="s">
        <v>233</v>
      </c>
      <c r="F478" s="5" t="s">
        <v>222</v>
      </c>
      <c r="G478" s="5" t="s">
        <v>342</v>
      </c>
      <c r="H478" s="5" t="s">
        <v>246</v>
      </c>
      <c r="I478" s="5" t="s">
        <v>343</v>
      </c>
      <c r="J478" s="5" t="s">
        <v>344</v>
      </c>
      <c r="K478" s="5" t="s">
        <v>345</v>
      </c>
      <c r="L478" s="1"/>
      <c r="M478" s="5" t="s">
        <v>220</v>
      </c>
      <c r="N478" s="5" t="s">
        <v>221</v>
      </c>
      <c r="O478" s="5" t="s">
        <v>347</v>
      </c>
      <c r="P478" s="1"/>
      <c r="Q478" s="5" t="s">
        <v>225</v>
      </c>
      <c r="R478" s="5" t="s">
        <v>226</v>
      </c>
      <c r="S478" s="3"/>
      <c r="T478" s="5" t="s">
        <v>227</v>
      </c>
      <c r="U478" s="5" t="s">
        <v>228</v>
      </c>
      <c r="V478" s="5" t="s">
        <v>234</v>
      </c>
      <c r="W478" s="5" t="s">
        <v>234</v>
      </c>
      <c r="X478" s="5" t="s">
        <v>229</v>
      </c>
      <c r="Z478" s="5" t="s">
        <v>242</v>
      </c>
      <c r="AA478" s="5" t="s">
        <v>242</v>
      </c>
      <c r="AB478" s="5" t="s">
        <v>244</v>
      </c>
      <c r="AC478" s="5" t="s">
        <v>245</v>
      </c>
    </row>
    <row r="479" spans="2:29" ht="16.5">
      <c r="B479" s="1" t="s">
        <v>231</v>
      </c>
      <c r="D479" s="3">
        <v>1033</v>
      </c>
      <c r="E479" s="9"/>
      <c r="F479" s="3">
        <v>740</v>
      </c>
      <c r="G479" s="3">
        <v>130</v>
      </c>
      <c r="H479" s="3">
        <v>7</v>
      </c>
      <c r="I479" s="3">
        <v>13</v>
      </c>
      <c r="J479" s="3">
        <v>8</v>
      </c>
      <c r="K479" s="3">
        <v>135</v>
      </c>
      <c r="L479" s="1"/>
      <c r="M479" s="3">
        <v>584</v>
      </c>
      <c r="N479" s="3">
        <v>389</v>
      </c>
      <c r="O479" s="3">
        <v>60</v>
      </c>
      <c r="P479" s="1"/>
      <c r="Q479" s="3">
        <v>196</v>
      </c>
      <c r="R479" s="3">
        <v>837</v>
      </c>
      <c r="S479" s="3"/>
      <c r="T479" s="3">
        <v>35</v>
      </c>
      <c r="U479" s="3">
        <v>202</v>
      </c>
      <c r="V479" s="3">
        <v>156</v>
      </c>
      <c r="W479" s="3">
        <v>137</v>
      </c>
      <c r="X479" s="3">
        <v>503</v>
      </c>
      <c r="Y479" t="s">
        <v>238</v>
      </c>
      <c r="Z479" s="3">
        <v>176</v>
      </c>
      <c r="AA479" s="3">
        <v>131</v>
      </c>
      <c r="AB479" s="3">
        <v>418</v>
      </c>
      <c r="AC479" s="3">
        <v>308</v>
      </c>
    </row>
    <row r="480" spans="2:29" ht="16.5">
      <c r="B480" s="1" t="s">
        <v>232</v>
      </c>
      <c r="D480" s="6">
        <v>1</v>
      </c>
      <c r="F480" s="7">
        <f aca="true" t="shared" si="87" ref="F480:K480">F479/$D$18</f>
        <v>0.7163601161665053</v>
      </c>
      <c r="G480" s="7">
        <f t="shared" si="87"/>
        <v>0.12584704743465633</v>
      </c>
      <c r="H480" s="7">
        <f t="shared" si="87"/>
        <v>0.006776379477250726</v>
      </c>
      <c r="I480" s="7">
        <f t="shared" si="87"/>
        <v>0.012584704743465635</v>
      </c>
      <c r="J480" s="7">
        <f t="shared" si="87"/>
        <v>0.007744433688286544</v>
      </c>
      <c r="K480" s="7">
        <f t="shared" si="87"/>
        <v>0.13068731848983542</v>
      </c>
      <c r="L480" s="6" t="s">
        <v>238</v>
      </c>
      <c r="M480" s="10">
        <f>M479/$D$18</f>
        <v>0.5653436592449177</v>
      </c>
      <c r="N480" s="10">
        <f>N479/$D$18</f>
        <v>0.3765730880929332</v>
      </c>
      <c r="O480" s="10">
        <f>O479/$D$18</f>
        <v>0.05808325266214908</v>
      </c>
      <c r="P480" s="1"/>
      <c r="Q480" s="10">
        <f>Q479/$D$18</f>
        <v>0.18973862536302033</v>
      </c>
      <c r="R480" s="10">
        <f>R479/$D$18</f>
        <v>0.8102613746369797</v>
      </c>
      <c r="S480" s="3"/>
      <c r="T480" s="10">
        <f>T479/$D$18</f>
        <v>0.03388189738625363</v>
      </c>
      <c r="U480" s="10">
        <f>U479/$D$18</f>
        <v>0.19554695062923524</v>
      </c>
      <c r="V480" s="10">
        <f>V479/$D$18</f>
        <v>0.1510164569215876</v>
      </c>
      <c r="W480" s="10">
        <f>W479/$D$18</f>
        <v>0.13262342691190707</v>
      </c>
      <c r="X480" s="10">
        <f>X479/$D$18</f>
        <v>0.48693126815101645</v>
      </c>
      <c r="Y480" s="11" t="s">
        <v>238</v>
      </c>
      <c r="Z480" s="10">
        <f>Z479/$D$18</f>
        <v>0.17037754114230397</v>
      </c>
      <c r="AA480" s="10">
        <f>AA479/$D$18</f>
        <v>0.12681510164569215</v>
      </c>
      <c r="AB480" s="10">
        <f>AB479/$D$18</f>
        <v>0.4046466602129719</v>
      </c>
      <c r="AC480" s="10">
        <f>AC479/$D$18</f>
        <v>0.29816069699903197</v>
      </c>
    </row>
    <row r="481" ht="16.5">
      <c r="B481" s="1"/>
    </row>
    <row r="482" spans="2:29" ht="16.5">
      <c r="B482" s="1" t="s">
        <v>350</v>
      </c>
      <c r="D482" s="1">
        <v>1024</v>
      </c>
      <c r="F482" s="3">
        <f aca="true" t="shared" si="88" ref="F482:K482">SUM(F483:F484)</f>
        <v>740</v>
      </c>
      <c r="G482" s="3">
        <f t="shared" si="88"/>
        <v>125</v>
      </c>
      <c r="H482" s="3">
        <f t="shared" si="88"/>
        <v>7</v>
      </c>
      <c r="I482" s="3">
        <f t="shared" si="88"/>
        <v>12</v>
      </c>
      <c r="J482" s="3">
        <f t="shared" si="88"/>
        <v>8</v>
      </c>
      <c r="K482" s="3">
        <f t="shared" si="88"/>
        <v>132</v>
      </c>
      <c r="L482" s="3"/>
      <c r="M482" s="3">
        <f>SUM(M483:M484)</f>
        <v>584</v>
      </c>
      <c r="N482" s="3">
        <f>SUM(N483:N484)</f>
        <v>387</v>
      </c>
      <c r="O482" s="3">
        <f>SUM(O483:O484)</f>
        <v>53</v>
      </c>
      <c r="P482" s="3"/>
      <c r="Q482" s="3">
        <f>SUM(Q483:Q484)</f>
        <v>190</v>
      </c>
      <c r="R482" s="3">
        <f>SUM(R483:R484)</f>
        <v>834</v>
      </c>
      <c r="S482" s="3"/>
      <c r="T482" s="3">
        <f>SUM(T483:T484)</f>
        <v>34</v>
      </c>
      <c r="U482" s="3">
        <f>SUM(U483:U484)</f>
        <v>197</v>
      </c>
      <c r="V482" s="3">
        <f>SUM(V483:V484)</f>
        <v>155</v>
      </c>
      <c r="W482" s="3">
        <f>SUM(W483:W484)</f>
        <v>136</v>
      </c>
      <c r="X482" s="3">
        <f>SUM(X483:X484)</f>
        <v>502</v>
      </c>
      <c r="Y482" s="3"/>
      <c r="Z482" s="3">
        <f>SUM(Z483:Z484)</f>
        <v>173</v>
      </c>
      <c r="AA482" s="3">
        <f>SUM(AA483:AA484)</f>
        <v>131</v>
      </c>
      <c r="AB482" s="3">
        <f>SUM(AB483:AB484)</f>
        <v>416</v>
      </c>
      <c r="AC482" s="3">
        <f>SUM(AC483:AC484)</f>
        <v>304</v>
      </c>
    </row>
    <row r="483" spans="2:29" ht="16.5">
      <c r="B483" s="1" t="s">
        <v>230</v>
      </c>
      <c r="D483" s="1">
        <v>784</v>
      </c>
      <c r="F483" s="3">
        <v>567</v>
      </c>
      <c r="G483" s="3">
        <v>87</v>
      </c>
      <c r="H483" s="3">
        <v>4</v>
      </c>
      <c r="I483" s="3">
        <v>9</v>
      </c>
      <c r="J483" s="3">
        <v>5</v>
      </c>
      <c r="K483" s="3">
        <v>112</v>
      </c>
      <c r="L483" s="3"/>
      <c r="M483" s="3">
        <v>452</v>
      </c>
      <c r="N483" s="3">
        <v>290</v>
      </c>
      <c r="O483" s="3">
        <v>42</v>
      </c>
      <c r="P483" s="3"/>
      <c r="Q483" s="3">
        <v>150</v>
      </c>
      <c r="R483" s="3">
        <v>634</v>
      </c>
      <c r="S483" s="3"/>
      <c r="T483" s="3">
        <v>31</v>
      </c>
      <c r="U483" s="3">
        <v>162</v>
      </c>
      <c r="V483" s="3">
        <v>123</v>
      </c>
      <c r="W483" s="3">
        <v>102</v>
      </c>
      <c r="X483" s="3">
        <v>366</v>
      </c>
      <c r="Y483" s="3"/>
      <c r="Z483" s="3">
        <v>133</v>
      </c>
      <c r="AA483" s="3">
        <v>98</v>
      </c>
      <c r="AB483" s="3">
        <v>327</v>
      </c>
      <c r="AC483" s="3">
        <v>226</v>
      </c>
    </row>
    <row r="484" spans="2:29" ht="16.5">
      <c r="B484" s="1" t="s">
        <v>219</v>
      </c>
      <c r="D484" s="1">
        <v>240</v>
      </c>
      <c r="F484" s="3">
        <v>173</v>
      </c>
      <c r="G484" s="3">
        <v>38</v>
      </c>
      <c r="H484" s="3">
        <v>3</v>
      </c>
      <c r="I484" s="3">
        <v>3</v>
      </c>
      <c r="J484" s="3">
        <v>3</v>
      </c>
      <c r="K484" s="3">
        <v>20</v>
      </c>
      <c r="L484" s="3" t="s">
        <v>238</v>
      </c>
      <c r="M484" s="3">
        <v>132</v>
      </c>
      <c r="N484" s="3">
        <v>97</v>
      </c>
      <c r="O484" s="3">
        <v>11</v>
      </c>
      <c r="P484" s="3"/>
      <c r="Q484" s="3">
        <v>40</v>
      </c>
      <c r="R484" s="3">
        <v>200</v>
      </c>
      <c r="S484" s="3"/>
      <c r="T484" s="3">
        <v>3</v>
      </c>
      <c r="U484" s="3">
        <v>35</v>
      </c>
      <c r="V484" s="3">
        <v>32</v>
      </c>
      <c r="W484" s="3">
        <v>34</v>
      </c>
      <c r="X484" s="3">
        <v>136</v>
      </c>
      <c r="Y484" s="3"/>
      <c r="Z484" s="3">
        <v>40</v>
      </c>
      <c r="AA484" s="3">
        <v>33</v>
      </c>
      <c r="AB484" s="3">
        <v>89</v>
      </c>
      <c r="AC484" s="3">
        <v>78</v>
      </c>
    </row>
    <row r="485" spans="2:4" ht="16.5">
      <c r="B485" s="1"/>
      <c r="D485" s="1"/>
    </row>
    <row r="486" spans="2:29" ht="16.5">
      <c r="B486" s="1" t="s">
        <v>351</v>
      </c>
      <c r="C486" s="1"/>
      <c r="D486" s="6">
        <f>D483/D482</f>
        <v>0.765625</v>
      </c>
      <c r="F486" s="6">
        <f aca="true" t="shared" si="89" ref="F486:K486">F483/F482</f>
        <v>0.7662162162162162</v>
      </c>
      <c r="G486" s="30">
        <f t="shared" si="89"/>
        <v>0.696</v>
      </c>
      <c r="H486" s="30">
        <f t="shared" si="89"/>
        <v>0.5714285714285714</v>
      </c>
      <c r="I486" s="6">
        <f t="shared" si="89"/>
        <v>0.75</v>
      </c>
      <c r="J486" s="30">
        <f t="shared" si="89"/>
        <v>0.625</v>
      </c>
      <c r="K486" s="30">
        <f t="shared" si="89"/>
        <v>0.8484848484848485</v>
      </c>
      <c r="L486" s="1"/>
      <c r="M486" s="6">
        <f>M483/M482</f>
        <v>0.773972602739726</v>
      </c>
      <c r="N486" s="6">
        <f>N483/N482</f>
        <v>0.7493540051679587</v>
      </c>
      <c r="O486" s="6">
        <f>O483/O482</f>
        <v>0.7924528301886793</v>
      </c>
      <c r="P486" s="1"/>
      <c r="Q486" s="6">
        <f>Q483/Q482</f>
        <v>0.7894736842105263</v>
      </c>
      <c r="R486" s="6">
        <f>R483/R482</f>
        <v>0.7601918465227818</v>
      </c>
      <c r="S486" s="1"/>
      <c r="T486" s="30">
        <f>T483/T482</f>
        <v>0.9117647058823529</v>
      </c>
      <c r="U486" s="30">
        <f>U483/U482</f>
        <v>0.8223350253807107</v>
      </c>
      <c r="V486" s="6">
        <f>V483/V482</f>
        <v>0.7935483870967742</v>
      </c>
      <c r="W486" s="6">
        <f>W483/W482</f>
        <v>0.75</v>
      </c>
      <c r="X486" s="6">
        <f>X483/X482</f>
        <v>0.7290836653386454</v>
      </c>
      <c r="Z486" s="6">
        <f>Z483/Z482</f>
        <v>0.7687861271676301</v>
      </c>
      <c r="AA486" s="6">
        <f>AA483/AA482</f>
        <v>0.7480916030534351</v>
      </c>
      <c r="AB486" s="6">
        <f>AB483/AB482</f>
        <v>0.7860576923076923</v>
      </c>
      <c r="AC486" s="6">
        <f>AC483/AC482</f>
        <v>0.743421052631579</v>
      </c>
    </row>
    <row r="487" spans="2:29" ht="16.5">
      <c r="B487" s="1" t="s">
        <v>27</v>
      </c>
      <c r="C487" s="1"/>
      <c r="D487" s="6"/>
      <c r="F487" s="70">
        <f aca="true" t="shared" si="90" ref="F487:K487">(F486-$D$486)/$D$492</f>
        <v>0.0446862594197306</v>
      </c>
      <c r="G487" s="69">
        <f t="shared" si="90"/>
        <v>-5.262509259321793</v>
      </c>
      <c r="H487" s="69">
        <f t="shared" si="90"/>
        <v>-14.678068272665932</v>
      </c>
      <c r="I487" s="70">
        <f t="shared" si="90"/>
        <v>-1.1809939989501321</v>
      </c>
      <c r="J487" s="69">
        <f t="shared" si="90"/>
        <v>-10.62894599055119</v>
      </c>
      <c r="K487" s="69">
        <f t="shared" si="90"/>
        <v>6.262846964129491</v>
      </c>
      <c r="L487" s="1"/>
      <c r="M487" s="70">
        <f>(M486-$D$486)/$D$492</f>
        <v>0.6309419994391106</v>
      </c>
      <c r="N487" s="70">
        <f>(N486-$D$486)/$D$492</f>
        <v>-1.2298206242297216</v>
      </c>
      <c r="O487" s="70">
        <f>(O486-$D$486)/$D$492</f>
        <v>2.02774441329174</v>
      </c>
      <c r="P487" s="1"/>
      <c r="Q487" s="70">
        <f>(Q486-$D$486)/$D$492</f>
        <v>1.8025697878712554</v>
      </c>
      <c r="R487" s="70">
        <f>(R486-$D$486)/$D$492</f>
        <v>-0.4106573857260616</v>
      </c>
      <c r="S487" s="1"/>
      <c r="T487" s="69">
        <f>(T486-$D$486)/$D$492</f>
        <v>11.045767401945353</v>
      </c>
      <c r="U487" s="69">
        <f>(U486-$D$486)/$D$492</f>
        <v>4.286348777915456</v>
      </c>
      <c r="V487" s="70">
        <f>(V486-$D$486)/$D$492</f>
        <v>2.110550565865722</v>
      </c>
      <c r="W487" s="70">
        <f>(W486-$D$486)/$D$492</f>
        <v>-1.1809939989501321</v>
      </c>
      <c r="X487" s="70">
        <f>(X486-$D$486)/$D$492</f>
        <v>-2.761926204716045</v>
      </c>
      <c r="Z487" s="70">
        <f>(Z486-$D$486)/$D$492</f>
        <v>0.23892942175291726</v>
      </c>
      <c r="AA487" s="70">
        <f>(AA486-$D$486)/$D$492</f>
        <v>-1.325237540806635</v>
      </c>
      <c r="AB487" s="70">
        <f>(AB486-$D$486)/$D$492</f>
        <v>1.544376767857864</v>
      </c>
      <c r="AC487" s="70">
        <f>(AC486-$D$486)/$D$492</f>
        <v>-1.6782546300870274</v>
      </c>
    </row>
    <row r="488" spans="2:29" ht="16.5">
      <c r="B488" s="1"/>
      <c r="C488" s="1"/>
      <c r="D488" s="6"/>
      <c r="F488" s="6"/>
      <c r="G488" s="30"/>
      <c r="H488" s="30"/>
      <c r="I488" s="6"/>
      <c r="J488" s="30"/>
      <c r="K488" s="30"/>
      <c r="L488" s="1"/>
      <c r="M488" s="6"/>
      <c r="N488" s="6"/>
      <c r="O488" s="6"/>
      <c r="P488" s="1"/>
      <c r="Q488" s="6"/>
      <c r="R488" s="6"/>
      <c r="S488" s="1"/>
      <c r="T488" s="30"/>
      <c r="U488" s="6"/>
      <c r="V488" s="6"/>
      <c r="W488" s="6"/>
      <c r="X488" s="6"/>
      <c r="Z488" s="6"/>
      <c r="AA488" s="6"/>
      <c r="AB488" s="6"/>
      <c r="AC488" s="6"/>
    </row>
    <row r="489" spans="2:29" ht="16.5">
      <c r="B489" s="1" t="s">
        <v>352</v>
      </c>
      <c r="D489" s="6">
        <f>D484/D482</f>
        <v>0.234375</v>
      </c>
      <c r="F489" s="6">
        <f aca="true" t="shared" si="91" ref="F489:K489">F484/F482</f>
        <v>0.23378378378378378</v>
      </c>
      <c r="G489" s="30">
        <f t="shared" si="91"/>
        <v>0.304</v>
      </c>
      <c r="H489" s="30">
        <f t="shared" si="91"/>
        <v>0.42857142857142855</v>
      </c>
      <c r="I489" s="6">
        <f t="shared" si="91"/>
        <v>0.25</v>
      </c>
      <c r="J489" s="30">
        <f t="shared" si="91"/>
        <v>0.375</v>
      </c>
      <c r="K489" s="30">
        <f t="shared" si="91"/>
        <v>0.15151515151515152</v>
      </c>
      <c r="L489" s="1"/>
      <c r="M489" s="6">
        <f>M484/M482</f>
        <v>0.22602739726027396</v>
      </c>
      <c r="N489" s="6">
        <f>N484/N482</f>
        <v>0.25064599483204136</v>
      </c>
      <c r="O489" s="6">
        <f>O484/O482</f>
        <v>0.20754716981132076</v>
      </c>
      <c r="P489" s="1"/>
      <c r="Q489" s="6">
        <f>Q484/Q482</f>
        <v>0.21052631578947367</v>
      </c>
      <c r="R489" s="6">
        <f>R484/R482</f>
        <v>0.23980815347721823</v>
      </c>
      <c r="S489" s="1"/>
      <c r="T489" s="30">
        <f>T484/T482</f>
        <v>0.08823529411764706</v>
      </c>
      <c r="U489" s="30">
        <f>U484/U482</f>
        <v>0.17766497461928935</v>
      </c>
      <c r="V489" s="6">
        <f>V484/V482</f>
        <v>0.2064516129032258</v>
      </c>
      <c r="W489" s="6">
        <f>W484/W482</f>
        <v>0.25</v>
      </c>
      <c r="X489" s="6">
        <f>X484/X482</f>
        <v>0.27091633466135456</v>
      </c>
      <c r="Z489" s="6">
        <f>Z484/Z482</f>
        <v>0.23121387283236994</v>
      </c>
      <c r="AA489" s="6">
        <f>AA484/AA482</f>
        <v>0.25190839694656486</v>
      </c>
      <c r="AB489" s="6">
        <f>AB484/AB482</f>
        <v>0.21394230769230768</v>
      </c>
      <c r="AC489" s="6">
        <f>AC484/AC482</f>
        <v>0.2565789473684211</v>
      </c>
    </row>
    <row r="490" spans="2:29" ht="16.5">
      <c r="B490" s="1" t="s">
        <v>37</v>
      </c>
      <c r="D490" s="6"/>
      <c r="F490" s="70">
        <f aca="true" t="shared" si="92" ref="F490:K490">(F489-$D$489)/$D$492</f>
        <v>-0.0446862594197348</v>
      </c>
      <c r="G490" s="70">
        <f t="shared" si="92"/>
        <v>5.262509259321789</v>
      </c>
      <c r="H490" s="69">
        <f t="shared" si="92"/>
        <v>14.678068272665927</v>
      </c>
      <c r="I490" s="70">
        <f t="shared" si="92"/>
        <v>1.1809939989501321</v>
      </c>
      <c r="J490" s="69">
        <f t="shared" si="92"/>
        <v>10.62894599055119</v>
      </c>
      <c r="K490" s="69">
        <f t="shared" si="92"/>
        <v>-6.262846964129489</v>
      </c>
      <c r="L490" s="1"/>
      <c r="M490" s="70">
        <f>(M489-$D$489)/$D$492</f>
        <v>-0.6309419994391127</v>
      </c>
      <c r="N490" s="70">
        <f>(N489-$D$489)/$D$492</f>
        <v>1.2298206242297258</v>
      </c>
      <c r="O490" s="70">
        <f>(O489-$D$489)/$D$492</f>
        <v>-2.0277444132917357</v>
      </c>
      <c r="P490" s="1"/>
      <c r="Q490" s="70">
        <f>(Q489-$D$489)/$D$492</f>
        <v>-1.8025697878712554</v>
      </c>
      <c r="R490" s="70">
        <f>(R489-$D$489)/$D$492</f>
        <v>0.41065738572606575</v>
      </c>
      <c r="S490" s="1"/>
      <c r="T490" s="69">
        <f>(T489-$D$489)/$D$492</f>
        <v>-11.045767401945353</v>
      </c>
      <c r="U490" s="69">
        <f>(U489-$D$489)/$D$492</f>
        <v>-4.286348777915454</v>
      </c>
      <c r="V490" s="70">
        <f>(V489-$D$489)/$D$492</f>
        <v>-2.11055056586572</v>
      </c>
      <c r="W490" s="70">
        <f>(W489-$D$489)/$D$492</f>
        <v>1.1809939989501321</v>
      </c>
      <c r="X490" s="70">
        <f>(X489-$D$489)/$D$492</f>
        <v>2.761926204716045</v>
      </c>
      <c r="Z490" s="70">
        <f>(Z489-$D$489)/$D$492</f>
        <v>-0.23892942175291726</v>
      </c>
      <c r="AA490" s="70">
        <f>(AA489-$D$489)/$D$492</f>
        <v>1.325237540806635</v>
      </c>
      <c r="AB490" s="70">
        <f>(AB489-$D$489)/$D$492</f>
        <v>-1.544376767857866</v>
      </c>
      <c r="AC490" s="70">
        <f>(AC489-$D$489)/$D$492</f>
        <v>1.6782546300870316</v>
      </c>
    </row>
    <row r="491" spans="2:29" ht="16.5">
      <c r="B491" s="1"/>
      <c r="D491" s="6"/>
      <c r="F491" s="6"/>
      <c r="G491" s="6"/>
      <c r="H491" s="6"/>
      <c r="I491" s="6"/>
      <c r="J491" s="6"/>
      <c r="K491" s="6"/>
      <c r="L491" s="1"/>
      <c r="M491" s="6"/>
      <c r="N491" s="6"/>
      <c r="O491" s="6"/>
      <c r="P491" s="1"/>
      <c r="Q491" s="6"/>
      <c r="R491" s="6"/>
      <c r="S491" s="1"/>
      <c r="T491" s="6"/>
      <c r="U491" s="6"/>
      <c r="V491" s="6"/>
      <c r="W491" s="6"/>
      <c r="X491" s="6"/>
      <c r="Z491" s="6"/>
      <c r="AA491" s="6"/>
      <c r="AB491" s="6"/>
      <c r="AC491" s="6"/>
    </row>
    <row r="492" spans="2:29" ht="16.5">
      <c r="B492" s="17" t="s">
        <v>28</v>
      </c>
      <c r="D492" s="6">
        <f>(0.766*0.234/D482)^0.5</f>
        <v>0.013230380521738595</v>
      </c>
      <c r="F492" s="6"/>
      <c r="G492" s="6"/>
      <c r="H492" s="6"/>
      <c r="I492" s="6"/>
      <c r="J492" s="6"/>
      <c r="K492" s="6"/>
      <c r="L492" s="1"/>
      <c r="M492" s="6"/>
      <c r="N492" s="6"/>
      <c r="O492" s="6"/>
      <c r="P492" s="1"/>
      <c r="Q492" s="6"/>
      <c r="R492" s="6"/>
      <c r="S492" s="1"/>
      <c r="T492" s="6"/>
      <c r="U492" s="6"/>
      <c r="V492" s="6"/>
      <c r="W492" s="6"/>
      <c r="X492" s="6"/>
      <c r="Z492" s="6"/>
      <c r="AA492" s="6"/>
      <c r="AB492" s="6"/>
      <c r="AC492" s="6"/>
    </row>
    <row r="493" spans="4:24" ht="16.5">
      <c r="D493" s="6"/>
      <c r="F493" s="6"/>
      <c r="G493" s="6"/>
      <c r="H493" s="6"/>
      <c r="I493" s="6"/>
      <c r="J493" s="6"/>
      <c r="K493" s="6"/>
      <c r="L493" s="1"/>
      <c r="M493" s="6"/>
      <c r="N493" s="6"/>
      <c r="O493" s="6"/>
      <c r="P493" s="1"/>
      <c r="Q493" s="6"/>
      <c r="R493" s="6"/>
      <c r="S493" s="1"/>
      <c r="T493" s="6"/>
      <c r="U493" s="6"/>
      <c r="V493" s="6"/>
      <c r="W493" s="6"/>
      <c r="X493" s="6"/>
    </row>
    <row r="494" spans="2:29" ht="16.5">
      <c r="B494" s="1" t="s">
        <v>353</v>
      </c>
      <c r="D494" s="6">
        <f>D483/D483</f>
        <v>1</v>
      </c>
      <c r="F494" s="6">
        <f aca="true" t="shared" si="93" ref="F494:K494">F483/$D$483</f>
        <v>0.7232142857142857</v>
      </c>
      <c r="G494" s="6">
        <f t="shared" si="93"/>
        <v>0.11096938775510204</v>
      </c>
      <c r="H494" s="6">
        <f t="shared" si="93"/>
        <v>0.00510204081632653</v>
      </c>
      <c r="I494" s="6">
        <f t="shared" si="93"/>
        <v>0.011479591836734694</v>
      </c>
      <c r="J494" s="6">
        <f t="shared" si="93"/>
        <v>0.006377551020408163</v>
      </c>
      <c r="K494" s="6">
        <f t="shared" si="93"/>
        <v>0.14285714285714285</v>
      </c>
      <c r="L494" s="1"/>
      <c r="M494" s="6">
        <f>M483/$D$483</f>
        <v>0.576530612244898</v>
      </c>
      <c r="N494" s="6">
        <f>N483/$D$483</f>
        <v>0.36989795918367346</v>
      </c>
      <c r="O494" s="6">
        <f>O483/$D$483</f>
        <v>0.05357142857142857</v>
      </c>
      <c r="P494" s="1"/>
      <c r="Q494" s="6">
        <f>Q483/$D$483</f>
        <v>0.1913265306122449</v>
      </c>
      <c r="R494" s="6">
        <f>R483/$D$483</f>
        <v>0.8086734693877551</v>
      </c>
      <c r="S494" s="1"/>
      <c r="T494" s="6">
        <f>T483/$D$483</f>
        <v>0.039540816326530615</v>
      </c>
      <c r="U494" s="6">
        <f>U483/$D$483</f>
        <v>0.2066326530612245</v>
      </c>
      <c r="V494" s="6">
        <f>V483/$D$483</f>
        <v>0.1568877551020408</v>
      </c>
      <c r="W494" s="6">
        <f>W483/$D$483</f>
        <v>0.13010204081632654</v>
      </c>
      <c r="X494" s="6">
        <f>X483/$D$483</f>
        <v>0.46683673469387754</v>
      </c>
      <c r="Z494" s="6">
        <f>Z483/$D$483</f>
        <v>0.16964285714285715</v>
      </c>
      <c r="AA494" s="6">
        <f>AA483/$D$483</f>
        <v>0.125</v>
      </c>
      <c r="AB494" s="6">
        <f>AB483/$D$483</f>
        <v>0.41709183673469385</v>
      </c>
      <c r="AC494" s="6">
        <f>AC483/$D$483</f>
        <v>0.288265306122449</v>
      </c>
    </row>
    <row r="495" spans="2:29" ht="16.5">
      <c r="B495" s="1" t="s">
        <v>354</v>
      </c>
      <c r="D495" s="6">
        <f>D484/D484</f>
        <v>1</v>
      </c>
      <c r="F495" s="6">
        <f aca="true" t="shared" si="94" ref="F495:K495">F484/$D$484</f>
        <v>0.7208333333333333</v>
      </c>
      <c r="G495" s="6">
        <f t="shared" si="94"/>
        <v>0.15833333333333333</v>
      </c>
      <c r="H495" s="6">
        <f t="shared" si="94"/>
        <v>0.0125</v>
      </c>
      <c r="I495" s="6">
        <f t="shared" si="94"/>
        <v>0.0125</v>
      </c>
      <c r="J495" s="6">
        <f t="shared" si="94"/>
        <v>0.0125</v>
      </c>
      <c r="K495" s="6">
        <f t="shared" si="94"/>
        <v>0.08333333333333333</v>
      </c>
      <c r="M495" s="6">
        <f>M484/$D$484</f>
        <v>0.55</v>
      </c>
      <c r="N495" s="6">
        <f>N484/$D$484</f>
        <v>0.4041666666666667</v>
      </c>
      <c r="O495" s="6">
        <f>O484/$D$484</f>
        <v>0.04583333333333333</v>
      </c>
      <c r="Q495" s="6">
        <f>Q484/$D$484</f>
        <v>0.16666666666666666</v>
      </c>
      <c r="R495" s="6">
        <f>R484/$D$484</f>
        <v>0.8333333333333334</v>
      </c>
      <c r="T495" s="6">
        <f>T484/$D$484</f>
        <v>0.0125</v>
      </c>
      <c r="U495" s="6">
        <f>U484/$D$484</f>
        <v>0.14583333333333334</v>
      </c>
      <c r="V495" s="6">
        <f>V484/$D$484</f>
        <v>0.13333333333333333</v>
      </c>
      <c r="W495" s="6">
        <f>W484/$D$484</f>
        <v>0.14166666666666666</v>
      </c>
      <c r="X495" s="6">
        <f>X484/$D$484</f>
        <v>0.5666666666666667</v>
      </c>
      <c r="Z495" s="6">
        <f>Z484/$D$484</f>
        <v>0.16666666666666666</v>
      </c>
      <c r="AA495" s="6">
        <f>AA484/$D$484</f>
        <v>0.1375</v>
      </c>
      <c r="AB495" s="6">
        <f>AB484/$D$484</f>
        <v>0.37083333333333335</v>
      </c>
      <c r="AC495" s="6">
        <f>AC484/$D$484</f>
        <v>0.325</v>
      </c>
    </row>
    <row r="496" ht="16.5">
      <c r="B496" s="1"/>
    </row>
    <row r="497" spans="2:26" ht="16.5">
      <c r="B497" s="1" t="s">
        <v>29</v>
      </c>
      <c r="F497" s="1">
        <v>0.0194</v>
      </c>
      <c r="G497" s="1"/>
      <c r="H497" s="1"/>
      <c r="I497" s="1"/>
      <c r="J497" s="1"/>
      <c r="K497" s="1"/>
      <c r="L497" s="1"/>
      <c r="M497" s="1">
        <v>0.6034</v>
      </c>
      <c r="N497" s="1"/>
      <c r="O497" s="1"/>
      <c r="P497" s="1"/>
      <c r="Q497" s="1">
        <v>0.3898</v>
      </c>
      <c r="R497" s="1"/>
      <c r="S497" s="1"/>
      <c r="T497" s="1"/>
      <c r="U497" s="1">
        <v>0.0124</v>
      </c>
      <c r="V497" s="1"/>
      <c r="W497" s="1"/>
      <c r="X497" s="1"/>
      <c r="Y497" s="1"/>
      <c r="Z497" s="1">
        <v>0.5647</v>
      </c>
    </row>
    <row r="498" spans="2:26" ht="16.5">
      <c r="B498" s="1" t="s">
        <v>355</v>
      </c>
      <c r="F498" s="1" t="s">
        <v>263</v>
      </c>
      <c r="G498" s="1"/>
      <c r="H498" s="1"/>
      <c r="I498" s="1"/>
      <c r="J498" s="1"/>
      <c r="K498" s="1"/>
      <c r="L498" s="1"/>
      <c r="M498" s="1" t="s">
        <v>263</v>
      </c>
      <c r="N498" s="1"/>
      <c r="O498" s="1"/>
      <c r="P498" s="1"/>
      <c r="Q498" s="1" t="s">
        <v>263</v>
      </c>
      <c r="R498" s="1"/>
      <c r="S498" s="1"/>
      <c r="T498" s="1"/>
      <c r="U498" s="1" t="s">
        <v>263</v>
      </c>
      <c r="V498" s="1"/>
      <c r="W498" s="1"/>
      <c r="X498" s="1"/>
      <c r="Y498" s="1"/>
      <c r="Z498" s="1" t="s">
        <v>263</v>
      </c>
    </row>
    <row r="499" spans="2:26" ht="16.5">
      <c r="B499" s="1"/>
      <c r="F499" s="1" t="s">
        <v>275</v>
      </c>
      <c r="G499" s="1"/>
      <c r="H499" s="1"/>
      <c r="I499" s="1"/>
      <c r="J499" s="1"/>
      <c r="K499" s="1"/>
      <c r="L499" s="1"/>
      <c r="M499" s="1"/>
      <c r="N499" s="1"/>
      <c r="O499" s="1"/>
      <c r="P499" s="1"/>
      <c r="Q499" s="1"/>
      <c r="R499" s="1"/>
      <c r="S499" s="1"/>
      <c r="T499" s="1"/>
      <c r="U499" s="1" t="s">
        <v>275</v>
      </c>
      <c r="V499" s="1"/>
      <c r="W499" s="1"/>
      <c r="X499" s="1"/>
      <c r="Y499" s="1"/>
      <c r="Z499" s="1"/>
    </row>
    <row r="500" ht="16.5">
      <c r="B500" s="1"/>
    </row>
    <row r="501" spans="2:15" ht="16.5">
      <c r="B501" s="1"/>
      <c r="O501" s="1" t="s">
        <v>74</v>
      </c>
    </row>
    <row r="502" ht="16.5">
      <c r="B502" s="1"/>
    </row>
    <row r="503" spans="2:15" ht="16.5">
      <c r="B503" s="1"/>
      <c r="O503" s="68" t="s">
        <v>141</v>
      </c>
    </row>
    <row r="504" ht="16.5">
      <c r="B504" s="1"/>
    </row>
    <row r="505" ht="16.5">
      <c r="B505" s="1"/>
    </row>
    <row r="506" ht="16.5">
      <c r="B506" s="1"/>
    </row>
    <row r="507" ht="24">
      <c r="B507" s="36" t="s">
        <v>167</v>
      </c>
    </row>
    <row r="508" ht="16.5">
      <c r="B508" s="1"/>
    </row>
    <row r="509" spans="2:4" ht="19.5">
      <c r="B509" s="34" t="s">
        <v>292</v>
      </c>
      <c r="C509" s="24">
        <v>1</v>
      </c>
      <c r="D509" s="24" t="s">
        <v>184</v>
      </c>
    </row>
    <row r="510" spans="2:4" ht="19.5">
      <c r="B510" s="24"/>
      <c r="C510" s="24">
        <v>2</v>
      </c>
      <c r="D510" s="24" t="s">
        <v>142</v>
      </c>
    </row>
    <row r="511" spans="2:4" ht="19.5">
      <c r="B511" s="24"/>
      <c r="C511" s="24"/>
      <c r="D511" s="24" t="s">
        <v>215</v>
      </c>
    </row>
    <row r="512" spans="2:4" ht="19.5">
      <c r="B512" s="24"/>
      <c r="C512" s="24">
        <v>3</v>
      </c>
      <c r="D512" s="24" t="s">
        <v>185</v>
      </c>
    </row>
    <row r="513" spans="2:4" ht="19.5">
      <c r="B513" s="24"/>
      <c r="C513" s="35">
        <v>4</v>
      </c>
      <c r="D513" s="24" t="s">
        <v>212</v>
      </c>
    </row>
    <row r="514" spans="2:4" ht="19.5">
      <c r="B514" s="24"/>
      <c r="C514" s="35">
        <v>5</v>
      </c>
      <c r="D514" s="24" t="s">
        <v>211</v>
      </c>
    </row>
    <row r="515" spans="2:4" ht="19.5">
      <c r="B515" s="24"/>
      <c r="C515" s="35">
        <v>6</v>
      </c>
      <c r="D515" s="24" t="s">
        <v>213</v>
      </c>
    </row>
    <row r="516" spans="2:4" ht="19.5">
      <c r="B516" s="24"/>
      <c r="C516" s="35"/>
      <c r="D516" s="35"/>
    </row>
    <row r="517" spans="6:29" ht="16.5">
      <c r="F517" s="2" t="s">
        <v>249</v>
      </c>
      <c r="G517" s="2" t="s">
        <v>250</v>
      </c>
      <c r="H517" s="2"/>
      <c r="I517" s="2"/>
      <c r="J517" s="2" t="s">
        <v>140</v>
      </c>
      <c r="K517" s="1"/>
      <c r="L517" s="1"/>
      <c r="M517" s="1"/>
      <c r="N517" s="1"/>
      <c r="O517" s="1"/>
      <c r="P517" s="1"/>
      <c r="Q517" s="1"/>
      <c r="R517" s="1"/>
      <c r="S517" s="1"/>
      <c r="T517" s="2" t="s">
        <v>61</v>
      </c>
      <c r="U517" s="1"/>
      <c r="V517" s="1"/>
      <c r="Z517" s="2" t="s">
        <v>247</v>
      </c>
      <c r="AA517" s="1"/>
      <c r="AB517" s="1"/>
      <c r="AC517" s="1"/>
    </row>
    <row r="518" spans="6:29" ht="16.5">
      <c r="F518" s="1"/>
      <c r="G518" s="3" t="s">
        <v>223</v>
      </c>
      <c r="H518" s="3"/>
      <c r="I518" s="3"/>
      <c r="J518" s="1"/>
      <c r="K518" s="1"/>
      <c r="L518" s="1"/>
      <c r="M518" s="2" t="s">
        <v>346</v>
      </c>
      <c r="N518" s="2"/>
      <c r="O518" s="1"/>
      <c r="P518" s="1"/>
      <c r="Q518" s="49" t="s">
        <v>22</v>
      </c>
      <c r="R518" s="17"/>
      <c r="S518" s="1"/>
      <c r="V518" s="3" t="s">
        <v>235</v>
      </c>
      <c r="W518" s="3" t="s">
        <v>236</v>
      </c>
      <c r="Z518" s="3" t="s">
        <v>241</v>
      </c>
      <c r="AA518" s="3" t="s">
        <v>243</v>
      </c>
      <c r="AB518" s="3"/>
      <c r="AC518" s="3"/>
    </row>
    <row r="519" spans="4:29" ht="16.5">
      <c r="D519" s="4" t="s">
        <v>233</v>
      </c>
      <c r="F519" s="5" t="s">
        <v>222</v>
      </c>
      <c r="G519" s="5" t="s">
        <v>342</v>
      </c>
      <c r="H519" s="5" t="s">
        <v>246</v>
      </c>
      <c r="I519" s="5" t="s">
        <v>343</v>
      </c>
      <c r="J519" s="5" t="s">
        <v>344</v>
      </c>
      <c r="K519" s="5" t="s">
        <v>345</v>
      </c>
      <c r="L519" s="1"/>
      <c r="M519" s="5" t="s">
        <v>220</v>
      </c>
      <c r="N519" s="5" t="s">
        <v>221</v>
      </c>
      <c r="O519" s="5" t="s">
        <v>347</v>
      </c>
      <c r="P519" s="1"/>
      <c r="Q519" s="5" t="s">
        <v>225</v>
      </c>
      <c r="R519" s="5" t="s">
        <v>226</v>
      </c>
      <c r="S519" s="3"/>
      <c r="T519" s="5" t="s">
        <v>227</v>
      </c>
      <c r="U519" s="5" t="s">
        <v>228</v>
      </c>
      <c r="V519" s="5" t="s">
        <v>234</v>
      </c>
      <c r="W519" s="5" t="s">
        <v>234</v>
      </c>
      <c r="X519" s="5" t="s">
        <v>229</v>
      </c>
      <c r="Z519" s="5" t="s">
        <v>242</v>
      </c>
      <c r="AA519" s="5" t="s">
        <v>242</v>
      </c>
      <c r="AB519" s="5" t="s">
        <v>244</v>
      </c>
      <c r="AC519" s="5" t="s">
        <v>245</v>
      </c>
    </row>
    <row r="520" spans="2:29" ht="16.5">
      <c r="B520" s="1" t="s">
        <v>231</v>
      </c>
      <c r="D520" s="3">
        <v>1033</v>
      </c>
      <c r="E520" s="9"/>
      <c r="F520" s="3">
        <v>740</v>
      </c>
      <c r="G520" s="3">
        <v>130</v>
      </c>
      <c r="H520" s="3">
        <v>7</v>
      </c>
      <c r="I520" s="3">
        <v>13</v>
      </c>
      <c r="J520" s="3">
        <v>8</v>
      </c>
      <c r="K520" s="3">
        <v>135</v>
      </c>
      <c r="L520" s="1"/>
      <c r="M520" s="3">
        <v>584</v>
      </c>
      <c r="N520" s="3">
        <v>389</v>
      </c>
      <c r="O520" s="3">
        <v>60</v>
      </c>
      <c r="P520" s="1"/>
      <c r="Q520" s="3">
        <v>196</v>
      </c>
      <c r="R520" s="3">
        <v>837</v>
      </c>
      <c r="S520" s="3"/>
      <c r="T520" s="3">
        <v>35</v>
      </c>
      <c r="U520" s="3">
        <v>202</v>
      </c>
      <c r="V520" s="3">
        <v>156</v>
      </c>
      <c r="W520" s="3">
        <v>137</v>
      </c>
      <c r="X520" s="3">
        <v>503</v>
      </c>
      <c r="Y520" t="s">
        <v>238</v>
      </c>
      <c r="Z520" s="3">
        <v>176</v>
      </c>
      <c r="AA520" s="3">
        <v>131</v>
      </c>
      <c r="AB520" s="3">
        <v>418</v>
      </c>
      <c r="AC520" s="3">
        <v>308</v>
      </c>
    </row>
    <row r="521" spans="2:29" ht="16.5">
      <c r="B521" s="1" t="s">
        <v>232</v>
      </c>
      <c r="D521" s="6">
        <v>1</v>
      </c>
      <c r="F521" s="7">
        <f aca="true" t="shared" si="95" ref="F521:K521">F520/$D$18</f>
        <v>0.7163601161665053</v>
      </c>
      <c r="G521" s="7">
        <f t="shared" si="95"/>
        <v>0.12584704743465633</v>
      </c>
      <c r="H521" s="7">
        <f t="shared" si="95"/>
        <v>0.006776379477250726</v>
      </c>
      <c r="I521" s="7">
        <f t="shared" si="95"/>
        <v>0.012584704743465635</v>
      </c>
      <c r="J521" s="7">
        <f t="shared" si="95"/>
        <v>0.007744433688286544</v>
      </c>
      <c r="K521" s="7">
        <f t="shared" si="95"/>
        <v>0.13068731848983542</v>
      </c>
      <c r="L521" s="6" t="s">
        <v>238</v>
      </c>
      <c r="M521" s="10">
        <f>M520/$D$18</f>
        <v>0.5653436592449177</v>
      </c>
      <c r="N521" s="10">
        <f>N520/$D$18</f>
        <v>0.3765730880929332</v>
      </c>
      <c r="O521" s="10">
        <f>O520/$D$18</f>
        <v>0.05808325266214908</v>
      </c>
      <c r="P521" s="1"/>
      <c r="Q521" s="10">
        <f>Q520/$D$18</f>
        <v>0.18973862536302033</v>
      </c>
      <c r="R521" s="10">
        <f>R520/$D$18</f>
        <v>0.8102613746369797</v>
      </c>
      <c r="S521" s="3"/>
      <c r="T521" s="10">
        <f>T520/$D$18</f>
        <v>0.03388189738625363</v>
      </c>
      <c r="U521" s="10">
        <f>U520/$D$18</f>
        <v>0.19554695062923524</v>
      </c>
      <c r="V521" s="10">
        <f>V520/$D$18</f>
        <v>0.1510164569215876</v>
      </c>
      <c r="W521" s="10">
        <f>W520/$D$18</f>
        <v>0.13262342691190707</v>
      </c>
      <c r="X521" s="10">
        <f>X520/$D$18</f>
        <v>0.48693126815101645</v>
      </c>
      <c r="Y521" s="11" t="s">
        <v>238</v>
      </c>
      <c r="Z521" s="10">
        <f>Z520/$D$18</f>
        <v>0.17037754114230397</v>
      </c>
      <c r="AA521" s="10">
        <f>AA520/$D$18</f>
        <v>0.12681510164569215</v>
      </c>
      <c r="AB521" s="10">
        <f>AB520/$D$18</f>
        <v>0.4046466602129719</v>
      </c>
      <c r="AC521" s="10">
        <f>AC520/$D$18</f>
        <v>0.29816069699903197</v>
      </c>
    </row>
    <row r="522" spans="2:14" ht="16.5">
      <c r="B522" s="1"/>
      <c r="N522" t="s">
        <v>238</v>
      </c>
    </row>
    <row r="523" spans="2:29" ht="16.5">
      <c r="B523" s="1" t="s">
        <v>350</v>
      </c>
      <c r="D523" s="1">
        <v>1025</v>
      </c>
      <c r="F523" s="3">
        <f aca="true" t="shared" si="96" ref="F523:K523">SUM(F524:F525)</f>
        <v>734</v>
      </c>
      <c r="G523" s="3">
        <f t="shared" si="96"/>
        <v>130</v>
      </c>
      <c r="H523" s="3">
        <f t="shared" si="96"/>
        <v>7</v>
      </c>
      <c r="I523" s="3">
        <f t="shared" si="96"/>
        <v>13</v>
      </c>
      <c r="J523" s="3">
        <f t="shared" si="96"/>
        <v>8</v>
      </c>
      <c r="K523" s="3">
        <f t="shared" si="96"/>
        <v>133</v>
      </c>
      <c r="L523" s="3"/>
      <c r="M523" s="3">
        <f>SUM(M524:M525)</f>
        <v>582</v>
      </c>
      <c r="N523" s="3">
        <f>SUM(N524:N525)</f>
        <v>388</v>
      </c>
      <c r="O523" s="3">
        <f>SUM(O524:O525)</f>
        <v>55</v>
      </c>
      <c r="P523" s="3" t="s">
        <v>238</v>
      </c>
      <c r="Q523" s="3">
        <f>SUM(Q524:Q525)</f>
        <v>191</v>
      </c>
      <c r="R523" s="3">
        <f>SUM(R524:R525)</f>
        <v>834</v>
      </c>
      <c r="S523" s="3"/>
      <c r="T523" s="3">
        <f>SUM(T524:T525)</f>
        <v>35</v>
      </c>
      <c r="U523" s="3">
        <f>SUM(U524:U525)</f>
        <v>200</v>
      </c>
      <c r="V523" s="3">
        <f>SUM(V524:V525)</f>
        <v>156</v>
      </c>
      <c r="W523" s="3">
        <f>SUM(W524:W525)</f>
        <v>134</v>
      </c>
      <c r="X523" s="3">
        <f>SUM(X524:X525)</f>
        <v>500</v>
      </c>
      <c r="Y523" s="3"/>
      <c r="Z523" s="3">
        <f>SUM(Z524:Z525)</f>
        <v>174</v>
      </c>
      <c r="AA523" s="3">
        <f>SUM(AA524:AA525)</f>
        <v>130</v>
      </c>
      <c r="AB523" s="3">
        <f>SUM(AB524:AB525)</f>
        <v>417</v>
      </c>
      <c r="AC523" s="3">
        <f>SUM(AC524:AC525)</f>
        <v>304</v>
      </c>
    </row>
    <row r="524" spans="2:29" ht="16.5">
      <c r="B524" s="1" t="s">
        <v>230</v>
      </c>
      <c r="D524" s="1">
        <v>932</v>
      </c>
      <c r="F524" s="3">
        <v>673</v>
      </c>
      <c r="G524" s="3">
        <v>113</v>
      </c>
      <c r="H524" s="3">
        <v>4</v>
      </c>
      <c r="I524" s="3">
        <v>12</v>
      </c>
      <c r="J524" s="3">
        <v>7</v>
      </c>
      <c r="K524" s="3">
        <v>123</v>
      </c>
      <c r="L524" s="3"/>
      <c r="M524" s="3">
        <v>533</v>
      </c>
      <c r="N524" s="3">
        <v>352</v>
      </c>
      <c r="O524" s="3">
        <v>47</v>
      </c>
      <c r="P524" s="3" t="s">
        <v>238</v>
      </c>
      <c r="Q524" s="3">
        <v>177</v>
      </c>
      <c r="R524" s="3">
        <v>755</v>
      </c>
      <c r="S524" s="3"/>
      <c r="T524" s="3">
        <v>33</v>
      </c>
      <c r="U524" s="3">
        <v>185</v>
      </c>
      <c r="V524" s="3">
        <v>148</v>
      </c>
      <c r="W524" s="3">
        <v>123</v>
      </c>
      <c r="X524" s="3">
        <v>443</v>
      </c>
      <c r="Y524" s="3"/>
      <c r="Z524" s="3">
        <v>165</v>
      </c>
      <c r="AA524" s="3">
        <v>109</v>
      </c>
      <c r="AB524" s="3">
        <v>386</v>
      </c>
      <c r="AC524" s="3">
        <v>272</v>
      </c>
    </row>
    <row r="525" spans="2:29" ht="16.5">
      <c r="B525" s="1" t="s">
        <v>219</v>
      </c>
      <c r="D525" s="1">
        <v>93</v>
      </c>
      <c r="F525" s="3">
        <v>61</v>
      </c>
      <c r="G525" s="3">
        <v>17</v>
      </c>
      <c r="H525" s="3">
        <v>3</v>
      </c>
      <c r="I525" s="3">
        <v>1</v>
      </c>
      <c r="J525" s="3">
        <v>1</v>
      </c>
      <c r="K525" s="3">
        <v>10</v>
      </c>
      <c r="L525" s="3"/>
      <c r="M525" s="3">
        <v>49</v>
      </c>
      <c r="N525" s="3">
        <v>36</v>
      </c>
      <c r="O525" s="3">
        <v>8</v>
      </c>
      <c r="P525" s="3" t="s">
        <v>238</v>
      </c>
      <c r="Q525" s="3">
        <v>14</v>
      </c>
      <c r="R525" s="3">
        <v>79</v>
      </c>
      <c r="S525" s="3"/>
      <c r="T525" s="3">
        <v>2</v>
      </c>
      <c r="U525" s="3">
        <v>15</v>
      </c>
      <c r="V525" s="3">
        <v>8</v>
      </c>
      <c r="W525" s="3">
        <v>11</v>
      </c>
      <c r="X525" s="3">
        <v>57</v>
      </c>
      <c r="Y525" s="3"/>
      <c r="Z525" s="3">
        <v>9</v>
      </c>
      <c r="AA525" s="3">
        <v>21</v>
      </c>
      <c r="AB525" s="3">
        <v>31</v>
      </c>
      <c r="AC525" s="3">
        <v>32</v>
      </c>
    </row>
    <row r="526" spans="2:4" ht="16.5">
      <c r="B526" s="1"/>
      <c r="D526" s="1"/>
    </row>
    <row r="527" spans="2:29" ht="16.5">
      <c r="B527" s="1" t="s">
        <v>351</v>
      </c>
      <c r="C527" s="1"/>
      <c r="D527" s="6">
        <f>D524/D523</f>
        <v>0.9092682926829269</v>
      </c>
      <c r="F527" s="6">
        <f aca="true" t="shared" si="97" ref="F527:K527">F524/F523</f>
        <v>0.9168937329700273</v>
      </c>
      <c r="G527" s="30">
        <f t="shared" si="97"/>
        <v>0.8692307692307693</v>
      </c>
      <c r="H527" s="30">
        <f t="shared" si="97"/>
        <v>0.5714285714285714</v>
      </c>
      <c r="I527" s="6">
        <f t="shared" si="97"/>
        <v>0.9230769230769231</v>
      </c>
      <c r="J527" s="30">
        <f t="shared" si="97"/>
        <v>0.875</v>
      </c>
      <c r="K527" s="6">
        <f t="shared" si="97"/>
        <v>0.924812030075188</v>
      </c>
      <c r="L527" s="1"/>
      <c r="M527" s="6">
        <f>M524/M523</f>
        <v>0.915807560137457</v>
      </c>
      <c r="N527" s="6">
        <f>N524/N523</f>
        <v>0.9072164948453608</v>
      </c>
      <c r="O527" s="30">
        <f>O524/O523</f>
        <v>0.8545454545454545</v>
      </c>
      <c r="P527" s="1"/>
      <c r="Q527" s="6">
        <f>Q524/Q523</f>
        <v>0.9267015706806283</v>
      </c>
      <c r="R527" s="6">
        <f>R524/R523</f>
        <v>0.9052757793764988</v>
      </c>
      <c r="S527" s="1"/>
      <c r="T527" s="30">
        <f>T524/T523</f>
        <v>0.9428571428571428</v>
      </c>
      <c r="U527" s="6">
        <f>U524/U523</f>
        <v>0.925</v>
      </c>
      <c r="V527" s="30">
        <f>V524/V523</f>
        <v>0.9487179487179487</v>
      </c>
      <c r="W527" s="6">
        <f>W524/W523</f>
        <v>0.917910447761194</v>
      </c>
      <c r="X527" s="6">
        <f>X524/X523</f>
        <v>0.886</v>
      </c>
      <c r="Z527" s="30">
        <f>Z524/Z523</f>
        <v>0.9482758620689655</v>
      </c>
      <c r="AA527" s="30">
        <f>AA524/AA523</f>
        <v>0.8384615384615385</v>
      </c>
      <c r="AB527" s="6">
        <f>AB524/AB523</f>
        <v>0.9256594724220624</v>
      </c>
      <c r="AC527" s="6">
        <f>AC524/AC523</f>
        <v>0.8947368421052632</v>
      </c>
    </row>
    <row r="528" spans="2:29" ht="16.5">
      <c r="B528" s="1" t="s">
        <v>27</v>
      </c>
      <c r="C528" s="1"/>
      <c r="D528" s="6"/>
      <c r="F528" s="70">
        <f aca="true" t="shared" si="98" ref="F528:K528">(F527-$D$527)/$D$533</f>
        <v>0.8488368391594654</v>
      </c>
      <c r="G528" s="69">
        <f t="shared" si="98"/>
        <v>-4.4568344351727</v>
      </c>
      <c r="H528" s="69">
        <f t="shared" si="98"/>
        <v>-37.60711386294339</v>
      </c>
      <c r="I528" s="70">
        <f t="shared" si="98"/>
        <v>1.5371275277821514</v>
      </c>
      <c r="J528" s="69">
        <f t="shared" si="98"/>
        <v>-3.8146242248561113</v>
      </c>
      <c r="K528" s="70">
        <f t="shared" si="98"/>
        <v>1.7302734556969104</v>
      </c>
      <c r="L528" s="1"/>
      <c r="M528" s="70">
        <f>(M527-$D$527)/$D$533</f>
        <v>0.7279279500636426</v>
      </c>
      <c r="N528" s="70">
        <f>(N527-$D$527)/$D$533</f>
        <v>-0.2283988236036714</v>
      </c>
      <c r="O528" s="69">
        <f>(O527-$D$527)/$D$533</f>
        <v>-6.0915513341603935</v>
      </c>
      <c r="P528" s="1"/>
      <c r="Q528" s="70">
        <f>(Q527-$D$527)/$D$533</f>
        <v>1.9406103824313166</v>
      </c>
      <c r="R528" s="70">
        <f>(R527-$D$527)/$D$533</f>
        <v>-0.4444323537702411</v>
      </c>
      <c r="S528" s="1"/>
      <c r="T528" s="69">
        <f>(T527-$D$527)/$D$533</f>
        <v>3.738991106010455</v>
      </c>
      <c r="U528" s="70">
        <f>(U527-$D$527)/$D$533</f>
        <v>1.751197597887681</v>
      </c>
      <c r="V528" s="69">
        <f>(V527-$D$527)/$D$533</f>
        <v>4.3913951291892115</v>
      </c>
      <c r="W528" s="70">
        <f>(W527-$D$527)/$D$533</f>
        <v>0.9620139066031075</v>
      </c>
      <c r="X528" s="70">
        <f>(X527-$D$527)/$D$533</f>
        <v>-2.590143423852477</v>
      </c>
      <c r="Z528" s="69">
        <f>(Z527-$D$527)/$D$533</f>
        <v>4.34218361882013</v>
      </c>
      <c r="AA528" s="69">
        <f>(AA527-$D$527)/$D$533</f>
        <v>-7.881955556861184</v>
      </c>
      <c r="AB528" s="70">
        <f>(AB527-$D$527)/$D$533</f>
        <v>1.8246077178519247</v>
      </c>
      <c r="AC528" s="70">
        <f>(AC527-$D$527)/$D$533</f>
        <v>-1.6175892948256683</v>
      </c>
    </row>
    <row r="529" spans="2:29" ht="16.5">
      <c r="B529" s="1"/>
      <c r="C529" s="1"/>
      <c r="D529" s="6"/>
      <c r="F529" s="6"/>
      <c r="G529" s="30"/>
      <c r="H529" s="30"/>
      <c r="I529" s="6"/>
      <c r="J529" s="30"/>
      <c r="K529" s="6"/>
      <c r="L529" s="1"/>
      <c r="M529" s="6"/>
      <c r="N529" s="6"/>
      <c r="O529" s="30"/>
      <c r="P529" s="1"/>
      <c r="Q529" s="6"/>
      <c r="R529" s="6"/>
      <c r="S529" s="1"/>
      <c r="T529" s="30"/>
      <c r="U529" s="6"/>
      <c r="V529" s="30"/>
      <c r="W529" s="6"/>
      <c r="X529" s="6"/>
      <c r="Z529" s="30"/>
      <c r="AA529" s="30"/>
      <c r="AB529" s="6"/>
      <c r="AC529" s="6"/>
    </row>
    <row r="530" spans="2:29" ht="16.5">
      <c r="B530" s="1" t="s">
        <v>352</v>
      </c>
      <c r="D530" s="6">
        <f>D525/D523</f>
        <v>0.09073170731707317</v>
      </c>
      <c r="F530" s="6">
        <f aca="true" t="shared" si="99" ref="F530:K530">F525/F523</f>
        <v>0.08310626702997276</v>
      </c>
      <c r="G530" s="30">
        <f t="shared" si="99"/>
        <v>0.13076923076923078</v>
      </c>
      <c r="H530" s="30">
        <f t="shared" si="99"/>
        <v>0.42857142857142855</v>
      </c>
      <c r="I530" s="6">
        <f t="shared" si="99"/>
        <v>0.07692307692307693</v>
      </c>
      <c r="J530" s="30">
        <f t="shared" si="99"/>
        <v>0.125</v>
      </c>
      <c r="K530" s="6">
        <f t="shared" si="99"/>
        <v>0.07518796992481203</v>
      </c>
      <c r="L530" s="1"/>
      <c r="M530" s="6">
        <f>M525/M523</f>
        <v>0.08419243986254296</v>
      </c>
      <c r="N530" s="6">
        <f>N525/N523</f>
        <v>0.09278350515463918</v>
      </c>
      <c r="O530" s="30">
        <f>O525/O523</f>
        <v>0.14545454545454545</v>
      </c>
      <c r="P530" s="1"/>
      <c r="Q530" s="6">
        <f>Q525/Q523</f>
        <v>0.07329842931937172</v>
      </c>
      <c r="R530" s="6">
        <f>R525/R523</f>
        <v>0.09472422062350119</v>
      </c>
      <c r="S530" s="1"/>
      <c r="T530" s="30">
        <f>T525/T523</f>
        <v>0.05714285714285714</v>
      </c>
      <c r="U530" s="6">
        <f>U525/U523</f>
        <v>0.075</v>
      </c>
      <c r="V530" s="30">
        <f>V525/V523</f>
        <v>0.05128205128205128</v>
      </c>
      <c r="W530" s="6">
        <f>W525/W523</f>
        <v>0.08208955223880597</v>
      </c>
      <c r="X530" s="6">
        <f>X525/X523</f>
        <v>0.114</v>
      </c>
      <c r="Z530" s="30">
        <f>Z525/Z523</f>
        <v>0.05172413793103448</v>
      </c>
      <c r="AA530" s="30">
        <f>AA525/AA523</f>
        <v>0.16153846153846155</v>
      </c>
      <c r="AB530" s="6">
        <f>AB525/AB523</f>
        <v>0.07434052757793765</v>
      </c>
      <c r="AC530" s="6">
        <f>AC525/AC523</f>
        <v>0.10526315789473684</v>
      </c>
    </row>
    <row r="531" spans="2:29" ht="16.5">
      <c r="B531" s="1" t="s">
        <v>37</v>
      </c>
      <c r="D531" s="6"/>
      <c r="F531" s="70">
        <f aca="true" t="shared" si="100" ref="F531:K531">(F530-$D$530)/$D$533</f>
        <v>-0.8488368391594623</v>
      </c>
      <c r="G531" s="69">
        <f t="shared" si="100"/>
        <v>4.4568344351727</v>
      </c>
      <c r="H531" s="69">
        <f t="shared" si="100"/>
        <v>37.607113862943386</v>
      </c>
      <c r="I531" s="70">
        <f t="shared" si="100"/>
        <v>-1.5371275277821483</v>
      </c>
      <c r="J531" s="69">
        <f t="shared" si="100"/>
        <v>3.814624224856108</v>
      </c>
      <c r="K531" s="70">
        <f t="shared" si="100"/>
        <v>-1.7302734556969135</v>
      </c>
      <c r="L531" s="1"/>
      <c r="M531" s="70">
        <f>(M530-$D$530)/$D$533</f>
        <v>-0.7279279500636489</v>
      </c>
      <c r="N531" s="70">
        <f>(N530-$D$530)/$D$533</f>
        <v>0.22839882360366828</v>
      </c>
      <c r="O531" s="69">
        <f>(O530-$D$530)/$D$533</f>
        <v>6.091551334160384</v>
      </c>
      <c r="P531" s="1"/>
      <c r="Q531" s="70">
        <f>(Q530-$D$530)/$D$533</f>
        <v>-1.9406103824313166</v>
      </c>
      <c r="R531" s="70">
        <f>(R530-$D$530)/$D$533</f>
        <v>0.4444323537702411</v>
      </c>
      <c r="S531" s="1"/>
      <c r="T531" s="69">
        <f>(T530-$D$530)/$D$533</f>
        <v>-3.7389911060104604</v>
      </c>
      <c r="U531" s="70">
        <f>(U530-$D$530)/$D$533</f>
        <v>-1.7511975978876795</v>
      </c>
      <c r="V531" s="69">
        <f>(V530-$D$530)/$D$533</f>
        <v>-4.3913951291892195</v>
      </c>
      <c r="W531" s="70">
        <f>(W530-$D$530)/$D$533</f>
        <v>-0.9620139066031121</v>
      </c>
      <c r="X531" s="70">
        <f>(X530-$D$530)/$D$533</f>
        <v>2.5901434238524756</v>
      </c>
      <c r="Z531" s="69">
        <f>(Z530-$D$530)/$D$533</f>
        <v>-4.342183618820132</v>
      </c>
      <c r="AA531" s="69">
        <f>(AA530-$D$530)/$D$533</f>
        <v>7.881955556861184</v>
      </c>
      <c r="AB531" s="70">
        <f>(AB530-$D$530)/$D$533</f>
        <v>-1.8246077178519262</v>
      </c>
      <c r="AC531" s="70">
        <f>(AC530-$D$530)/$D$533</f>
        <v>1.6175892948256652</v>
      </c>
    </row>
    <row r="532" spans="2:29" ht="16.5">
      <c r="B532" s="1"/>
      <c r="D532" s="6"/>
      <c r="F532" s="6"/>
      <c r="G532" s="6"/>
      <c r="H532" s="6"/>
      <c r="I532" s="6"/>
      <c r="J532" s="6"/>
      <c r="K532" s="6"/>
      <c r="L532" s="1"/>
      <c r="M532" s="6"/>
      <c r="N532" s="6"/>
      <c r="O532" s="6"/>
      <c r="P532" s="1"/>
      <c r="Q532" s="6"/>
      <c r="R532" s="6"/>
      <c r="S532" s="1"/>
      <c r="T532" s="6"/>
      <c r="U532" s="6"/>
      <c r="V532" s="6"/>
      <c r="W532" s="6"/>
      <c r="X532" s="6"/>
      <c r="Z532" s="6"/>
      <c r="AA532" s="6"/>
      <c r="AB532" s="6"/>
      <c r="AC532" s="6"/>
    </row>
    <row r="533" spans="2:29" ht="16.5">
      <c r="B533" s="17" t="s">
        <v>28</v>
      </c>
      <c r="D533" s="6">
        <f>(0.909*0.091/D523)^0.5</f>
        <v>0.008983399324010603</v>
      </c>
      <c r="F533" s="6"/>
      <c r="G533" s="6"/>
      <c r="H533" s="6"/>
      <c r="I533" s="6"/>
      <c r="J533" s="6"/>
      <c r="K533" s="6"/>
      <c r="L533" s="1"/>
      <c r="M533" s="6"/>
      <c r="N533" s="6"/>
      <c r="O533" s="6"/>
      <c r="P533" s="1"/>
      <c r="Q533" s="6"/>
      <c r="R533" s="6"/>
      <c r="S533" s="1"/>
      <c r="T533" s="6"/>
      <c r="U533" s="6"/>
      <c r="V533" s="6"/>
      <c r="W533" s="6"/>
      <c r="X533" s="6"/>
      <c r="Z533" s="6"/>
      <c r="AA533" s="6"/>
      <c r="AB533" s="6"/>
      <c r="AC533" s="6"/>
    </row>
    <row r="534" spans="4:24" ht="16.5">
      <c r="D534" s="6"/>
      <c r="F534" s="6"/>
      <c r="G534" s="6"/>
      <c r="H534" s="6"/>
      <c r="I534" s="6"/>
      <c r="J534" s="6"/>
      <c r="K534" s="6"/>
      <c r="L534" s="1"/>
      <c r="M534" s="6"/>
      <c r="N534" s="6"/>
      <c r="O534" s="6"/>
      <c r="P534" s="1"/>
      <c r="Q534" s="6"/>
      <c r="R534" s="6"/>
      <c r="S534" s="1"/>
      <c r="T534" s="6"/>
      <c r="U534" s="6"/>
      <c r="V534" s="6"/>
      <c r="W534" s="6"/>
      <c r="X534" s="6"/>
    </row>
    <row r="535" spans="2:29" ht="16.5">
      <c r="B535" s="1" t="s">
        <v>353</v>
      </c>
      <c r="D535" s="6">
        <f>D524/D524</f>
        <v>1</v>
      </c>
      <c r="F535" s="6">
        <f aca="true" t="shared" si="101" ref="F535:K535">F524/$D$524</f>
        <v>0.7221030042918455</v>
      </c>
      <c r="G535" s="6">
        <f t="shared" si="101"/>
        <v>0.12124463519313304</v>
      </c>
      <c r="H535" s="6">
        <f t="shared" si="101"/>
        <v>0.004291845493562232</v>
      </c>
      <c r="I535" s="6">
        <f t="shared" si="101"/>
        <v>0.012875536480686695</v>
      </c>
      <c r="J535" s="6">
        <f t="shared" si="101"/>
        <v>0.0075107296137339056</v>
      </c>
      <c r="K535" s="6">
        <f t="shared" si="101"/>
        <v>0.13197424892703863</v>
      </c>
      <c r="L535" s="1"/>
      <c r="M535" s="6">
        <f>M524/$D$524</f>
        <v>0.5718884120171673</v>
      </c>
      <c r="N535" s="6">
        <f>N524/$D$524</f>
        <v>0.3776824034334764</v>
      </c>
      <c r="O535" s="6">
        <f>O524/$D$524</f>
        <v>0.05042918454935622</v>
      </c>
      <c r="P535" s="6"/>
      <c r="Q535" s="6">
        <f>Q524/$D$524</f>
        <v>0.18991416309012876</v>
      </c>
      <c r="R535" s="6">
        <f>R524/$D$524</f>
        <v>0.8100858369098712</v>
      </c>
      <c r="S535" s="1"/>
      <c r="T535" s="6">
        <f>T524/$D$524</f>
        <v>0.03540772532188841</v>
      </c>
      <c r="U535" s="6">
        <f>U524/$D$524</f>
        <v>0.1984978540772532</v>
      </c>
      <c r="V535" s="6">
        <f>V524/$D$524</f>
        <v>0.15879828326180256</v>
      </c>
      <c r="W535" s="6">
        <f>W524/$D$524</f>
        <v>0.13197424892703863</v>
      </c>
      <c r="X535" s="6">
        <f>X524/$D$524</f>
        <v>0.47532188841201717</v>
      </c>
      <c r="Z535" s="6">
        <f>Z524/$D$524</f>
        <v>0.17703862660944206</v>
      </c>
      <c r="AA535" s="6">
        <f>AA524/$D$524</f>
        <v>0.11695278969957082</v>
      </c>
      <c r="AB535" s="6">
        <f>AB524/$D$524</f>
        <v>0.41416309012875535</v>
      </c>
      <c r="AC535" s="6">
        <f>AC524/$D$524</f>
        <v>0.2918454935622318</v>
      </c>
    </row>
    <row r="536" spans="2:29" ht="16.5">
      <c r="B536" s="1" t="s">
        <v>354</v>
      </c>
      <c r="D536" s="6">
        <f>D525/D525</f>
        <v>1</v>
      </c>
      <c r="F536" s="6">
        <f aca="true" t="shared" si="102" ref="F536:K536">F525/$D$525</f>
        <v>0.6559139784946236</v>
      </c>
      <c r="G536" s="6">
        <f t="shared" si="102"/>
        <v>0.1827956989247312</v>
      </c>
      <c r="H536" s="6">
        <f t="shared" si="102"/>
        <v>0.03225806451612903</v>
      </c>
      <c r="I536" s="6">
        <f t="shared" si="102"/>
        <v>0.010752688172043012</v>
      </c>
      <c r="J536" s="6">
        <f t="shared" si="102"/>
        <v>0.010752688172043012</v>
      </c>
      <c r="K536" s="6">
        <f t="shared" si="102"/>
        <v>0.10752688172043011</v>
      </c>
      <c r="M536" s="6">
        <f>M525/$D$525</f>
        <v>0.5268817204301075</v>
      </c>
      <c r="N536" s="6">
        <f>N525/$D$525</f>
        <v>0.3870967741935484</v>
      </c>
      <c r="O536" s="6">
        <f>O525/$D$525</f>
        <v>0.08602150537634409</v>
      </c>
      <c r="P536" s="6"/>
      <c r="Q536" s="6">
        <f>Q525/$D$525</f>
        <v>0.15053763440860216</v>
      </c>
      <c r="R536" s="6">
        <f>R525/$D$525</f>
        <v>0.8494623655913979</v>
      </c>
      <c r="T536" s="6">
        <f>T525/$D$525</f>
        <v>0.021505376344086023</v>
      </c>
      <c r="U536" s="6">
        <f>U525/$D$525</f>
        <v>0.16129032258064516</v>
      </c>
      <c r="V536" s="6">
        <f>V525/$D$525</f>
        <v>0.08602150537634409</v>
      </c>
      <c r="W536" s="6">
        <f>W525/$D$525</f>
        <v>0.11827956989247312</v>
      </c>
      <c r="X536" s="6">
        <f>X525/$D$525</f>
        <v>0.6129032258064516</v>
      </c>
      <c r="Z536" s="6">
        <f>Z525/$D$525</f>
        <v>0.0967741935483871</v>
      </c>
      <c r="AA536" s="6">
        <f>AA525/$D$525</f>
        <v>0.22580645161290322</v>
      </c>
      <c r="AB536" s="6">
        <f>AB525/$D$525</f>
        <v>0.3333333333333333</v>
      </c>
      <c r="AC536" s="6">
        <f>AC525/$D$525</f>
        <v>0.34408602150537637</v>
      </c>
    </row>
    <row r="537" ht="16.5">
      <c r="B537" s="1"/>
    </row>
    <row r="538" spans="2:26" ht="16.5">
      <c r="B538" s="1" t="s">
        <v>29</v>
      </c>
      <c r="F538" s="1">
        <v>0.1091</v>
      </c>
      <c r="G538" s="1"/>
      <c r="H538" s="1"/>
      <c r="I538" s="1"/>
      <c r="J538" s="1"/>
      <c r="K538" s="1"/>
      <c r="L538" s="1"/>
      <c r="M538" s="1">
        <v>0.5094</v>
      </c>
      <c r="N538" s="1"/>
      <c r="O538" s="1"/>
      <c r="P538" s="1"/>
      <c r="Q538" s="1">
        <v>0.3524</v>
      </c>
      <c r="R538" s="1"/>
      <c r="S538" s="1"/>
      <c r="T538" s="1">
        <v>0.0627</v>
      </c>
      <c r="U538" s="1"/>
      <c r="V538" s="1"/>
      <c r="W538" s="1"/>
      <c r="X538" s="1"/>
      <c r="Y538" s="1"/>
      <c r="Z538" s="1">
        <v>0.0041</v>
      </c>
    </row>
    <row r="539" spans="2:26" ht="16.5">
      <c r="B539" s="1" t="s">
        <v>355</v>
      </c>
      <c r="F539" s="1" t="s">
        <v>263</v>
      </c>
      <c r="G539" s="1"/>
      <c r="H539" s="1"/>
      <c r="I539" s="1"/>
      <c r="J539" s="1"/>
      <c r="K539" s="1"/>
      <c r="L539" s="1"/>
      <c r="M539" s="1" t="s">
        <v>263</v>
      </c>
      <c r="N539" s="1"/>
      <c r="O539" s="1"/>
      <c r="P539" s="1"/>
      <c r="Q539" s="1" t="s">
        <v>263</v>
      </c>
      <c r="R539" s="1"/>
      <c r="S539" s="1"/>
      <c r="T539" s="1" t="s">
        <v>263</v>
      </c>
      <c r="U539" s="1"/>
      <c r="V539" s="1"/>
      <c r="W539" s="1"/>
      <c r="X539" s="1"/>
      <c r="Y539" s="1"/>
      <c r="Z539" s="1" t="s">
        <v>267</v>
      </c>
    </row>
    <row r="540" spans="2:26" ht="16.5">
      <c r="B540" s="1"/>
      <c r="F540" s="1" t="s">
        <v>275</v>
      </c>
      <c r="G540" s="1"/>
      <c r="H540" s="1"/>
      <c r="I540" s="1"/>
      <c r="J540" s="1"/>
      <c r="K540" s="1"/>
      <c r="L540" s="1"/>
      <c r="M540" s="1"/>
      <c r="N540" s="1"/>
      <c r="O540" s="1"/>
      <c r="P540" s="1"/>
      <c r="Q540" s="1"/>
      <c r="R540" s="1"/>
      <c r="S540" s="1"/>
      <c r="T540" s="1" t="s">
        <v>275</v>
      </c>
      <c r="U540" s="1"/>
      <c r="V540" s="1"/>
      <c r="W540" s="1"/>
      <c r="X540" s="1"/>
      <c r="Y540" s="1"/>
      <c r="Z540" s="1"/>
    </row>
    <row r="541" ht="16.5">
      <c r="B541" s="1"/>
    </row>
    <row r="542" spans="2:15" ht="16.5">
      <c r="B542" s="1"/>
      <c r="O542" s="1" t="s">
        <v>74</v>
      </c>
    </row>
    <row r="543" ht="16.5">
      <c r="B543" s="1"/>
    </row>
    <row r="544" spans="2:15" ht="16.5">
      <c r="B544" s="1"/>
      <c r="O544" s="68" t="s">
        <v>143</v>
      </c>
    </row>
    <row r="545" ht="16.5">
      <c r="B545" s="1"/>
    </row>
    <row r="546" ht="16.5">
      <c r="B546" s="1"/>
    </row>
    <row r="547" ht="16.5">
      <c r="B547" s="1"/>
    </row>
    <row r="548" spans="1:2" ht="24">
      <c r="A548" s="8"/>
      <c r="B548" s="36" t="s">
        <v>216</v>
      </c>
    </row>
    <row r="549" ht="16.5">
      <c r="B549" s="1"/>
    </row>
    <row r="550" spans="2:4" ht="19.5">
      <c r="B550" s="24" t="s">
        <v>286</v>
      </c>
      <c r="C550" s="24">
        <v>1</v>
      </c>
      <c r="D550" s="24" t="s">
        <v>144</v>
      </c>
    </row>
    <row r="551" spans="2:4" ht="19.5">
      <c r="B551" s="24"/>
      <c r="C551" s="24">
        <v>2</v>
      </c>
      <c r="D551" s="24" t="s">
        <v>145</v>
      </c>
    </row>
    <row r="552" spans="2:4" ht="19.5">
      <c r="B552" s="24"/>
      <c r="C552" s="24"/>
      <c r="D552" s="24" t="s">
        <v>217</v>
      </c>
    </row>
    <row r="553" spans="2:4" ht="19.5">
      <c r="B553" s="24"/>
      <c r="C553" s="24">
        <v>3</v>
      </c>
      <c r="D553" s="24" t="s">
        <v>63</v>
      </c>
    </row>
    <row r="554" spans="2:4" ht="19.5">
      <c r="B554" s="24"/>
      <c r="C554" s="24"/>
      <c r="D554" s="24" t="s">
        <v>62</v>
      </c>
    </row>
    <row r="555" spans="2:4" ht="19.5">
      <c r="B555" s="24"/>
      <c r="C555" s="24">
        <v>4</v>
      </c>
      <c r="D555" s="24" t="s">
        <v>212</v>
      </c>
    </row>
    <row r="556" spans="2:4" ht="19.5">
      <c r="B556" s="24"/>
      <c r="C556" s="35">
        <v>5</v>
      </c>
      <c r="D556" s="24" t="s">
        <v>211</v>
      </c>
    </row>
    <row r="557" spans="2:4" ht="19.5">
      <c r="B557" s="24"/>
      <c r="C557" s="35">
        <v>6</v>
      </c>
      <c r="D557" s="24" t="s">
        <v>218</v>
      </c>
    </row>
    <row r="558" ht="16.5">
      <c r="B558" s="1"/>
    </row>
    <row r="559" spans="6:29" ht="16.5">
      <c r="F559" s="2" t="s">
        <v>249</v>
      </c>
      <c r="G559" s="2" t="s">
        <v>250</v>
      </c>
      <c r="H559" s="2"/>
      <c r="I559" s="2"/>
      <c r="J559" s="2" t="s">
        <v>140</v>
      </c>
      <c r="K559" s="1"/>
      <c r="L559" s="1"/>
      <c r="M559" s="1"/>
      <c r="N559" s="1"/>
      <c r="O559" s="1"/>
      <c r="P559" s="1"/>
      <c r="Q559" s="1"/>
      <c r="R559" s="1"/>
      <c r="S559" s="1"/>
      <c r="T559" s="2" t="s">
        <v>61</v>
      </c>
      <c r="U559" s="1"/>
      <c r="V559" s="1"/>
      <c r="Z559" s="2" t="s">
        <v>247</v>
      </c>
      <c r="AA559" s="1"/>
      <c r="AB559" s="1"/>
      <c r="AC559" s="1"/>
    </row>
    <row r="560" spans="6:29" ht="16.5">
      <c r="F560" s="1"/>
      <c r="G560" s="3" t="s">
        <v>223</v>
      </c>
      <c r="H560" s="3"/>
      <c r="I560" s="3"/>
      <c r="J560" s="1"/>
      <c r="K560" s="1"/>
      <c r="L560" s="1"/>
      <c r="M560" s="2" t="s">
        <v>346</v>
      </c>
      <c r="N560" s="2"/>
      <c r="O560" s="1"/>
      <c r="P560" s="1"/>
      <c r="Q560" s="49" t="s">
        <v>22</v>
      </c>
      <c r="R560" s="17"/>
      <c r="S560" s="1"/>
      <c r="V560" s="3" t="s">
        <v>235</v>
      </c>
      <c r="W560" s="3" t="s">
        <v>236</v>
      </c>
      <c r="Z560" s="3" t="s">
        <v>241</v>
      </c>
      <c r="AA560" s="3" t="s">
        <v>243</v>
      </c>
      <c r="AB560" s="3"/>
      <c r="AC560" s="3"/>
    </row>
    <row r="561" spans="4:29" ht="16.5">
      <c r="D561" s="4" t="s">
        <v>233</v>
      </c>
      <c r="F561" s="5" t="s">
        <v>222</v>
      </c>
      <c r="G561" s="5" t="s">
        <v>342</v>
      </c>
      <c r="H561" s="5" t="s">
        <v>246</v>
      </c>
      <c r="I561" s="5" t="s">
        <v>343</v>
      </c>
      <c r="J561" s="5" t="s">
        <v>344</v>
      </c>
      <c r="K561" s="5" t="s">
        <v>345</v>
      </c>
      <c r="L561" s="1"/>
      <c r="M561" s="5" t="s">
        <v>220</v>
      </c>
      <c r="N561" s="5" t="s">
        <v>221</v>
      </c>
      <c r="O561" s="5" t="s">
        <v>347</v>
      </c>
      <c r="P561" s="1"/>
      <c r="Q561" s="5" t="s">
        <v>225</v>
      </c>
      <c r="R561" s="5" t="s">
        <v>226</v>
      </c>
      <c r="S561" s="3"/>
      <c r="T561" s="5" t="s">
        <v>227</v>
      </c>
      <c r="U561" s="5" t="s">
        <v>228</v>
      </c>
      <c r="V561" s="5" t="s">
        <v>234</v>
      </c>
      <c r="W561" s="5" t="s">
        <v>234</v>
      </c>
      <c r="X561" s="5" t="s">
        <v>229</v>
      </c>
      <c r="Z561" s="5" t="s">
        <v>242</v>
      </c>
      <c r="AA561" s="5" t="s">
        <v>242</v>
      </c>
      <c r="AB561" s="5" t="s">
        <v>244</v>
      </c>
      <c r="AC561" s="5" t="s">
        <v>245</v>
      </c>
    </row>
    <row r="562" spans="2:29" ht="16.5">
      <c r="B562" s="1" t="s">
        <v>231</v>
      </c>
      <c r="D562" s="3">
        <v>1033</v>
      </c>
      <c r="E562" s="9"/>
      <c r="F562" s="3">
        <v>740</v>
      </c>
      <c r="G562" s="3">
        <v>130</v>
      </c>
      <c r="H562" s="3">
        <v>7</v>
      </c>
      <c r="I562" s="3">
        <v>13</v>
      </c>
      <c r="J562" s="3">
        <v>8</v>
      </c>
      <c r="K562" s="3">
        <v>135</v>
      </c>
      <c r="L562" s="1"/>
      <c r="M562" s="3">
        <v>584</v>
      </c>
      <c r="N562" s="3">
        <v>389</v>
      </c>
      <c r="O562" s="3">
        <v>60</v>
      </c>
      <c r="P562" s="1"/>
      <c r="Q562" s="3">
        <v>196</v>
      </c>
      <c r="R562" s="3">
        <v>837</v>
      </c>
      <c r="S562" s="3"/>
      <c r="T562" s="3">
        <v>35</v>
      </c>
      <c r="U562" s="3">
        <v>202</v>
      </c>
      <c r="V562" s="3">
        <v>156</v>
      </c>
      <c r="W562" s="3">
        <v>137</v>
      </c>
      <c r="X562" s="3">
        <v>503</v>
      </c>
      <c r="Y562" t="s">
        <v>238</v>
      </c>
      <c r="Z562" s="3">
        <v>176</v>
      </c>
      <c r="AA562" s="3">
        <v>131</v>
      </c>
      <c r="AB562" s="3">
        <v>418</v>
      </c>
      <c r="AC562" s="3">
        <v>308</v>
      </c>
    </row>
    <row r="563" spans="2:29" ht="16.5">
      <c r="B563" s="1" t="s">
        <v>232</v>
      </c>
      <c r="D563" s="6">
        <v>1</v>
      </c>
      <c r="F563" s="7">
        <f aca="true" t="shared" si="103" ref="F563:K563">F562/$D$18</f>
        <v>0.7163601161665053</v>
      </c>
      <c r="G563" s="7">
        <f t="shared" si="103"/>
        <v>0.12584704743465633</v>
      </c>
      <c r="H563" s="7">
        <f t="shared" si="103"/>
        <v>0.006776379477250726</v>
      </c>
      <c r="I563" s="7">
        <f t="shared" si="103"/>
        <v>0.012584704743465635</v>
      </c>
      <c r="J563" s="7">
        <f t="shared" si="103"/>
        <v>0.007744433688286544</v>
      </c>
      <c r="K563" s="7">
        <f t="shared" si="103"/>
        <v>0.13068731848983542</v>
      </c>
      <c r="L563" s="6" t="s">
        <v>238</v>
      </c>
      <c r="M563" s="10">
        <f>M562/$D$18</f>
        <v>0.5653436592449177</v>
      </c>
      <c r="N563" s="10">
        <f>N562/$D$18</f>
        <v>0.3765730880929332</v>
      </c>
      <c r="O563" s="10">
        <f>O562/$D$18</f>
        <v>0.05808325266214908</v>
      </c>
      <c r="P563" s="1"/>
      <c r="Q563" s="10">
        <f>Q562/$D$18</f>
        <v>0.18973862536302033</v>
      </c>
      <c r="R563" s="10">
        <f>R562/$D$18</f>
        <v>0.8102613746369797</v>
      </c>
      <c r="S563" s="3"/>
      <c r="T563" s="10">
        <f>T562/$D$18</f>
        <v>0.03388189738625363</v>
      </c>
      <c r="U563" s="10">
        <f>U562/$D$18</f>
        <v>0.19554695062923524</v>
      </c>
      <c r="V563" s="10">
        <f>V562/$D$18</f>
        <v>0.1510164569215876</v>
      </c>
      <c r="W563" s="10">
        <f>W562/$D$18</f>
        <v>0.13262342691190707</v>
      </c>
      <c r="X563" s="10">
        <f>X562/$D$18</f>
        <v>0.48693126815101645</v>
      </c>
      <c r="Y563" s="11" t="s">
        <v>238</v>
      </c>
      <c r="Z563" s="10">
        <f>Z562/$D$18</f>
        <v>0.17037754114230397</v>
      </c>
      <c r="AA563" s="10">
        <f>AA562/$D$18</f>
        <v>0.12681510164569215</v>
      </c>
      <c r="AB563" s="10">
        <f>AB562/$D$18</f>
        <v>0.4046466602129719</v>
      </c>
      <c r="AC563" s="10">
        <f>AC562/$D$18</f>
        <v>0.29816069699903197</v>
      </c>
    </row>
    <row r="564" ht="16.5">
      <c r="B564" s="1"/>
    </row>
    <row r="565" spans="2:29" ht="16.5">
      <c r="B565" s="1" t="s">
        <v>350</v>
      </c>
      <c r="D565" s="1">
        <v>1015</v>
      </c>
      <c r="F565" s="3">
        <f aca="true" t="shared" si="104" ref="F565:K565">SUM(F566:F567)</f>
        <v>728</v>
      </c>
      <c r="G565" s="3">
        <f t="shared" si="104"/>
        <v>130</v>
      </c>
      <c r="H565" s="3">
        <f t="shared" si="104"/>
        <v>7</v>
      </c>
      <c r="I565" s="3">
        <f t="shared" si="104"/>
        <v>12</v>
      </c>
      <c r="J565" s="3">
        <f t="shared" si="104"/>
        <v>8</v>
      </c>
      <c r="K565" s="3">
        <f t="shared" si="104"/>
        <v>130</v>
      </c>
      <c r="L565" s="3"/>
      <c r="M565" s="3">
        <f>SUM(M566:M567)</f>
        <v>583</v>
      </c>
      <c r="N565" s="3">
        <f>SUM(N566:N567)</f>
        <v>382</v>
      </c>
      <c r="O565" s="3">
        <f>SUM(O566:O567)</f>
        <v>50</v>
      </c>
      <c r="P565" s="3"/>
      <c r="Q565" s="3">
        <f>SUM(Q566:Q567)</f>
        <v>191</v>
      </c>
      <c r="R565" s="3">
        <f>SUM(R566:R567)</f>
        <v>824</v>
      </c>
      <c r="S565" s="3"/>
      <c r="T565" s="3">
        <f>SUM(T566:T567)</f>
        <v>34</v>
      </c>
      <c r="U565" s="3">
        <f>SUM(U566:U567)</f>
        <v>201</v>
      </c>
      <c r="V565" s="3">
        <f>SUM(V566:V567)</f>
        <v>154</v>
      </c>
      <c r="W565" s="3">
        <f>SUM(W566:W567)</f>
        <v>132</v>
      </c>
      <c r="X565" s="3">
        <f>SUM(X566:X567)</f>
        <v>494</v>
      </c>
      <c r="Y565" s="3"/>
      <c r="Z565" s="3">
        <f>SUM(Z566:Z567)</f>
        <v>171</v>
      </c>
      <c r="AA565" s="3">
        <f>SUM(AA566:AA567)</f>
        <v>129</v>
      </c>
      <c r="AB565" s="3">
        <f>SUM(AB566:AB567)</f>
        <v>414</v>
      </c>
      <c r="AC565" s="3">
        <f>SUM(AC566:AC567)</f>
        <v>301</v>
      </c>
    </row>
    <row r="566" spans="2:29" ht="16.5">
      <c r="B566" s="1" t="s">
        <v>230</v>
      </c>
      <c r="D566" s="1">
        <v>925</v>
      </c>
      <c r="F566" s="3">
        <v>678</v>
      </c>
      <c r="G566" s="3">
        <v>105</v>
      </c>
      <c r="H566" s="3">
        <v>7</v>
      </c>
      <c r="I566" s="3">
        <v>10</v>
      </c>
      <c r="J566" s="3">
        <v>7</v>
      </c>
      <c r="K566" s="3">
        <v>118</v>
      </c>
      <c r="L566" s="3"/>
      <c r="M566" s="3">
        <v>525</v>
      </c>
      <c r="N566" s="3">
        <v>356</v>
      </c>
      <c r="O566" s="3">
        <v>44</v>
      </c>
      <c r="P566" s="3"/>
      <c r="Q566" s="3">
        <v>179</v>
      </c>
      <c r="R566" s="3">
        <v>746</v>
      </c>
      <c r="S566" s="3"/>
      <c r="T566" s="3">
        <v>33</v>
      </c>
      <c r="U566" s="3">
        <v>184</v>
      </c>
      <c r="V566" s="3">
        <v>147</v>
      </c>
      <c r="W566" s="3">
        <v>118</v>
      </c>
      <c r="X566" s="3">
        <v>443</v>
      </c>
      <c r="Y566" s="3"/>
      <c r="Z566" s="3">
        <v>158</v>
      </c>
      <c r="AA566" s="3">
        <v>109</v>
      </c>
      <c r="AB566" s="3">
        <v>383</v>
      </c>
      <c r="AC566" s="3">
        <v>275</v>
      </c>
    </row>
    <row r="567" spans="2:29" ht="16.5">
      <c r="B567" s="1" t="s">
        <v>219</v>
      </c>
      <c r="D567" s="1">
        <v>90</v>
      </c>
      <c r="F567" s="3">
        <v>50</v>
      </c>
      <c r="G567" s="3">
        <v>25</v>
      </c>
      <c r="H567" s="3">
        <v>0</v>
      </c>
      <c r="I567" s="3">
        <v>2</v>
      </c>
      <c r="J567" s="3">
        <v>1</v>
      </c>
      <c r="K567" s="3">
        <v>12</v>
      </c>
      <c r="L567" s="3"/>
      <c r="M567" s="3">
        <v>58</v>
      </c>
      <c r="N567" s="3">
        <v>26</v>
      </c>
      <c r="O567" s="3">
        <v>6</v>
      </c>
      <c r="P567" s="3"/>
      <c r="Q567" s="3">
        <v>12</v>
      </c>
      <c r="R567" s="3">
        <v>78</v>
      </c>
      <c r="S567" s="3"/>
      <c r="T567" s="3">
        <v>1</v>
      </c>
      <c r="U567" s="3">
        <v>17</v>
      </c>
      <c r="V567" s="3">
        <v>7</v>
      </c>
      <c r="W567" s="3">
        <v>14</v>
      </c>
      <c r="X567" s="3">
        <v>51</v>
      </c>
      <c r="Y567" s="3"/>
      <c r="Z567" s="3">
        <v>13</v>
      </c>
      <c r="AA567" s="3">
        <v>20</v>
      </c>
      <c r="AB567" s="3">
        <v>31</v>
      </c>
      <c r="AC567" s="3">
        <v>26</v>
      </c>
    </row>
    <row r="568" spans="2:4" ht="16.5">
      <c r="B568" s="1"/>
      <c r="D568" s="1"/>
    </row>
    <row r="569" spans="2:29" ht="16.5">
      <c r="B569" s="1" t="s">
        <v>351</v>
      </c>
      <c r="C569" s="1"/>
      <c r="D569" s="6">
        <f>D566/D565</f>
        <v>0.9113300492610837</v>
      </c>
      <c r="F569" s="6">
        <f aca="true" t="shared" si="105" ref="F569:K569">F566/F565</f>
        <v>0.9313186813186813</v>
      </c>
      <c r="G569" s="30">
        <f t="shared" si="105"/>
        <v>0.8076923076923077</v>
      </c>
      <c r="H569" s="30">
        <f t="shared" si="105"/>
        <v>1</v>
      </c>
      <c r="I569" s="30">
        <f t="shared" si="105"/>
        <v>0.8333333333333334</v>
      </c>
      <c r="J569" s="30">
        <f t="shared" si="105"/>
        <v>0.875</v>
      </c>
      <c r="K569" s="6">
        <f t="shared" si="105"/>
        <v>0.9076923076923077</v>
      </c>
      <c r="L569" s="1"/>
      <c r="M569" s="6">
        <f>M566/M565</f>
        <v>0.9005145797598628</v>
      </c>
      <c r="N569" s="6">
        <f>N566/N565</f>
        <v>0.9319371727748691</v>
      </c>
      <c r="O569" s="30">
        <f>O566/O565</f>
        <v>0.88</v>
      </c>
      <c r="P569" s="1"/>
      <c r="Q569" s="6">
        <f>Q566/Q565</f>
        <v>0.93717277486911</v>
      </c>
      <c r="R569" s="6">
        <f>R566/R565</f>
        <v>0.9053398058252428</v>
      </c>
      <c r="S569" s="1"/>
      <c r="T569" s="30">
        <f>T566/T565</f>
        <v>0.9705882352941176</v>
      </c>
      <c r="U569" s="6">
        <f>U566/U565</f>
        <v>0.9154228855721394</v>
      </c>
      <c r="V569" s="30">
        <f>V566/V565</f>
        <v>0.9545454545454546</v>
      </c>
      <c r="W569" s="6">
        <f>W566/W565</f>
        <v>0.8939393939393939</v>
      </c>
      <c r="X569" s="6">
        <f>X566/X565</f>
        <v>0.8967611336032388</v>
      </c>
      <c r="Z569" s="6">
        <f>Z566/Z565</f>
        <v>0.9239766081871345</v>
      </c>
      <c r="AA569" s="30">
        <f>AA566/AA565</f>
        <v>0.8449612403100775</v>
      </c>
      <c r="AB569" s="6">
        <f>AB566/AB565</f>
        <v>0.9251207729468599</v>
      </c>
      <c r="AC569" s="6">
        <f>AC566/AC565</f>
        <v>0.9136212624584718</v>
      </c>
    </row>
    <row r="570" spans="2:29" ht="16.5">
      <c r="B570" s="1" t="s">
        <v>27</v>
      </c>
      <c r="C570" s="1"/>
      <c r="D570" s="6"/>
      <c r="F570" s="70">
        <f aca="true" t="shared" si="106" ref="F570:K570">(F569-$D$569)/$D$575</f>
        <v>2.236463955036221</v>
      </c>
      <c r="G570" s="69">
        <f t="shared" si="106"/>
        <v>-11.59569462942949</v>
      </c>
      <c r="H570" s="69">
        <f t="shared" si="106"/>
        <v>9.920996501961612</v>
      </c>
      <c r="I570" s="69">
        <f t="shared" si="106"/>
        <v>-8.72680247857734</v>
      </c>
      <c r="J570" s="69">
        <f t="shared" si="106"/>
        <v>-4.064852733442605</v>
      </c>
      <c r="K570" s="70">
        <f t="shared" si="106"/>
        <v>-0.4070152411061177</v>
      </c>
      <c r="L570" s="1"/>
      <c r="M570" s="70">
        <f>(M569-$D$569)/$D$575</f>
        <v>-1.210108206833506</v>
      </c>
      <c r="N570" s="70">
        <f>(N569-$D$569)/$D$575</f>
        <v>2.3056649811132415</v>
      </c>
      <c r="O570" s="69">
        <f>(O569-$D$569)/$D$575</f>
        <v>-3.5054187640264356</v>
      </c>
      <c r="P570" s="1"/>
      <c r="Q570" s="70">
        <f>(Q569-$D$569)/$D$575</f>
        <v>2.8914597134861997</v>
      </c>
      <c r="R570" s="70">
        <f>(R569-$D$569)/$D$575</f>
        <v>-0.6702291326163338</v>
      </c>
      <c r="S570" s="1"/>
      <c r="T570" s="69">
        <f>(T569-$D$569)/$D$575</f>
        <v>6.630208446572385</v>
      </c>
      <c r="U570" s="70">
        <f>(U569-$D$569)/$D$575</f>
        <v>0.45793433273289424</v>
      </c>
      <c r="V570" s="69">
        <f>(V569-$D$569)/$D$575</f>
        <v>4.835233143632811</v>
      </c>
      <c r="W570" s="70">
        <f>(W569-$D$569)/$D$575</f>
        <v>-1.9457846674722707</v>
      </c>
      <c r="X570" s="70">
        <f>(X569-$D$569)/$D$575</f>
        <v>-1.6300692633115097</v>
      </c>
      <c r="Z570" s="70">
        <f>(Z569-$D$569)/$D$575</f>
        <v>1.4149829318912057</v>
      </c>
      <c r="AA570" s="69">
        <f>(AA569-$D$569)/$D$575</f>
        <v>-7.425793247376958</v>
      </c>
      <c r="AB570" s="70">
        <f>(AB569-$D$569)/$D$575</f>
        <v>1.5429998585310671</v>
      </c>
      <c r="AC570" s="70">
        <f>(AC569-$D$569)/$D$575</f>
        <v>0.2563564987586971</v>
      </c>
    </row>
    <row r="571" spans="2:29" ht="16.5">
      <c r="B571" s="1"/>
      <c r="C571" s="1"/>
      <c r="D571" s="6"/>
      <c r="F571" s="6"/>
      <c r="G571" s="30"/>
      <c r="H571" s="30"/>
      <c r="I571" s="30"/>
      <c r="J571" s="30"/>
      <c r="K571" s="6"/>
      <c r="L571" s="1"/>
      <c r="M571" s="6"/>
      <c r="N571" s="6"/>
      <c r="O571" s="30"/>
      <c r="P571" s="1"/>
      <c r="Q571" s="6"/>
      <c r="R571" s="6"/>
      <c r="S571" s="1"/>
      <c r="T571" s="30"/>
      <c r="U571" s="6"/>
      <c r="V571" s="30"/>
      <c r="W571" s="6"/>
      <c r="X571" s="6"/>
      <c r="Z571" s="6"/>
      <c r="AA571" s="30"/>
      <c r="AB571" s="6"/>
      <c r="AC571" s="6"/>
    </row>
    <row r="572" spans="2:29" ht="16.5">
      <c r="B572" s="1" t="s">
        <v>352</v>
      </c>
      <c r="D572" s="6">
        <f>D567/D565</f>
        <v>0.08866995073891626</v>
      </c>
      <c r="F572" s="30">
        <f aca="true" t="shared" si="107" ref="F572:K572">F567/F565</f>
        <v>0.06868131868131869</v>
      </c>
      <c r="G572" s="30">
        <f t="shared" si="107"/>
        <v>0.19230769230769232</v>
      </c>
      <c r="H572" s="30">
        <f t="shared" si="107"/>
        <v>0</v>
      </c>
      <c r="I572" s="30">
        <f t="shared" si="107"/>
        <v>0.16666666666666666</v>
      </c>
      <c r="J572" s="30">
        <f t="shared" si="107"/>
        <v>0.125</v>
      </c>
      <c r="K572" s="6">
        <f t="shared" si="107"/>
        <v>0.09230769230769231</v>
      </c>
      <c r="L572" s="1"/>
      <c r="M572" s="6">
        <f>M567/M565</f>
        <v>0.09948542024013722</v>
      </c>
      <c r="N572" s="6">
        <f>N567/N565</f>
        <v>0.06806282722513089</v>
      </c>
      <c r="O572" s="30">
        <f>O567/O565</f>
        <v>0.12</v>
      </c>
      <c r="P572" s="1"/>
      <c r="Q572" s="6">
        <f>Q567/Q565</f>
        <v>0.06282722513089005</v>
      </c>
      <c r="R572" s="6">
        <f>R567/R565</f>
        <v>0.09466019417475728</v>
      </c>
      <c r="S572" s="1"/>
      <c r="T572" s="30">
        <f>T567/T565</f>
        <v>0.029411764705882353</v>
      </c>
      <c r="U572" s="6">
        <f>U567/U565</f>
        <v>0.0845771144278607</v>
      </c>
      <c r="V572" s="30">
        <f>V567/V565</f>
        <v>0.045454545454545456</v>
      </c>
      <c r="W572" s="6">
        <f>W567/W565</f>
        <v>0.10606060606060606</v>
      </c>
      <c r="X572" s="6">
        <f>X567/X565</f>
        <v>0.10323886639676114</v>
      </c>
      <c r="Z572" s="6">
        <f>Z567/Z565</f>
        <v>0.07602339181286549</v>
      </c>
      <c r="AA572" s="30">
        <f>AA567/AA565</f>
        <v>0.15503875968992248</v>
      </c>
      <c r="AB572" s="6">
        <f>AB567/AB565</f>
        <v>0.0748792270531401</v>
      </c>
      <c r="AC572" s="6">
        <f>AC567/AC565</f>
        <v>0.08637873754152824</v>
      </c>
    </row>
    <row r="573" spans="2:29" ht="16.5">
      <c r="B573" s="1" t="s">
        <v>37</v>
      </c>
      <c r="D573" s="6"/>
      <c r="F573" s="70">
        <f aca="true" t="shared" si="108" ref="F573:K573">(F572-$D$572)/$D$575</f>
        <v>-2.2364639550362178</v>
      </c>
      <c r="G573" s="69">
        <f t="shared" si="108"/>
        <v>11.595694629429493</v>
      </c>
      <c r="H573" s="69">
        <f t="shared" si="108"/>
        <v>-9.920996501961612</v>
      </c>
      <c r="I573" s="69">
        <f t="shared" si="108"/>
        <v>8.726802478577344</v>
      </c>
      <c r="J573" s="69">
        <f t="shared" si="108"/>
        <v>4.064852733442605</v>
      </c>
      <c r="K573" s="70">
        <f t="shared" si="108"/>
        <v>0.4070152411061177</v>
      </c>
      <c r="L573" s="1"/>
      <c r="M573" s="70">
        <f>(M572-$D$572)/$D$575</f>
        <v>1.2101082068335107</v>
      </c>
      <c r="N573" s="70">
        <f>(N572-$D$572)/$D$575</f>
        <v>-2.305664981113243</v>
      </c>
      <c r="O573" s="69">
        <f>(O572-$D$572)/$D$575</f>
        <v>3.5054187640264356</v>
      </c>
      <c r="P573" s="1"/>
      <c r="Q573" s="70">
        <f>(Q572-$D$572)/$D$575</f>
        <v>-2.891459713486195</v>
      </c>
      <c r="R573" s="70">
        <f>(R572-$D$572)/$D$575</f>
        <v>0.6702291326163384</v>
      </c>
      <c r="S573" s="1"/>
      <c r="T573" s="69">
        <f>(T572-$D$572)/$D$575</f>
        <v>-6.630208446572386</v>
      </c>
      <c r="U573" s="70">
        <f>(U572-$D$572)/$D$575</f>
        <v>-0.4579343327328881</v>
      </c>
      <c r="V573" s="69">
        <f>(V572-$D$572)/$D$575</f>
        <v>-4.835233143632807</v>
      </c>
      <c r="W573" s="70">
        <f>(W572-$D$572)/$D$575</f>
        <v>1.9457846674722692</v>
      </c>
      <c r="X573" s="70">
        <f>(X572-$D$572)/$D$575</f>
        <v>1.6300692633115066</v>
      </c>
      <c r="Z573" s="70">
        <f>(Z572-$D$572)/$D$575</f>
        <v>-1.414982931891212</v>
      </c>
      <c r="AA573" s="69">
        <f>(AA572-$D$572)/$D$575</f>
        <v>7.4257932473769515</v>
      </c>
      <c r="AB573" s="70">
        <f>(AB572-$D$572)/$D$575</f>
        <v>-1.5429998585310671</v>
      </c>
      <c r="AC573" s="70">
        <f>(AC572-$D$572)/$D$575</f>
        <v>-0.25635649875869865</v>
      </c>
    </row>
    <row r="574" spans="2:29" ht="16.5">
      <c r="B574" s="1"/>
      <c r="D574" s="6"/>
      <c r="F574" s="6"/>
      <c r="G574" s="6"/>
      <c r="H574" s="6"/>
      <c r="I574" s="6"/>
      <c r="J574" s="6"/>
      <c r="K574" s="6"/>
      <c r="L574" s="1"/>
      <c r="M574" s="6"/>
      <c r="N574" s="6"/>
      <c r="O574" s="6"/>
      <c r="P574" s="1"/>
      <c r="Q574" s="6"/>
      <c r="R574" s="6"/>
      <c r="S574" s="1"/>
      <c r="T574" s="6"/>
      <c r="U574" s="6"/>
      <c r="V574" s="6"/>
      <c r="W574" s="6"/>
      <c r="X574" s="6"/>
      <c r="Z574" s="6"/>
      <c r="AA574" s="6"/>
      <c r="AB574" s="6"/>
      <c r="AC574" s="6"/>
    </row>
    <row r="575" spans="2:29" ht="16.5">
      <c r="B575" s="17" t="s">
        <v>28</v>
      </c>
      <c r="D575" s="6">
        <f>(0.911*0.089/D565)^0.5</f>
        <v>0.008937605282028286</v>
      </c>
      <c r="F575" s="6"/>
      <c r="G575" s="6"/>
      <c r="H575" s="6"/>
      <c r="I575" s="6"/>
      <c r="J575" s="6"/>
      <c r="K575" s="6"/>
      <c r="L575" s="1"/>
      <c r="M575" s="6"/>
      <c r="N575" s="6"/>
      <c r="O575" s="6"/>
      <c r="P575" s="1"/>
      <c r="Q575" s="6"/>
      <c r="R575" s="6"/>
      <c r="S575" s="1"/>
      <c r="T575" s="6"/>
      <c r="U575" s="6"/>
      <c r="V575" s="6"/>
      <c r="W575" s="6"/>
      <c r="X575" s="6"/>
      <c r="Z575" s="6"/>
      <c r="AA575" s="6"/>
      <c r="AB575" s="6"/>
      <c r="AC575" s="6"/>
    </row>
    <row r="576" spans="4:24" ht="16.5">
      <c r="D576" s="6"/>
      <c r="F576" s="6"/>
      <c r="G576" s="6"/>
      <c r="H576" s="6"/>
      <c r="I576" s="6"/>
      <c r="J576" s="6"/>
      <c r="K576" s="6"/>
      <c r="L576" s="1"/>
      <c r="M576" s="6"/>
      <c r="N576" s="6"/>
      <c r="O576" s="6"/>
      <c r="P576" s="1"/>
      <c r="Q576" s="6"/>
      <c r="R576" s="6"/>
      <c r="S576" s="1"/>
      <c r="T576" s="6"/>
      <c r="U576" s="6"/>
      <c r="V576" s="6"/>
      <c r="W576" s="6"/>
      <c r="X576" s="6"/>
    </row>
    <row r="577" spans="2:29" ht="16.5">
      <c r="B577" s="1" t="s">
        <v>353</v>
      </c>
      <c r="D577" s="6">
        <f>D566/D566</f>
        <v>1</v>
      </c>
      <c r="F577" s="6">
        <f aca="true" t="shared" si="109" ref="F577:K577">F566/$D$566</f>
        <v>0.7329729729729729</v>
      </c>
      <c r="G577" s="6">
        <f t="shared" si="109"/>
        <v>0.11351351351351352</v>
      </c>
      <c r="H577" s="6">
        <f t="shared" si="109"/>
        <v>0.0075675675675675675</v>
      </c>
      <c r="I577" s="6">
        <f t="shared" si="109"/>
        <v>0.010810810810810811</v>
      </c>
      <c r="J577" s="6">
        <f t="shared" si="109"/>
        <v>0.0075675675675675675</v>
      </c>
      <c r="K577" s="6">
        <f t="shared" si="109"/>
        <v>0.12756756756756757</v>
      </c>
      <c r="L577" s="1"/>
      <c r="M577" s="6">
        <f>M566/$D$566</f>
        <v>0.5675675675675675</v>
      </c>
      <c r="N577" s="6">
        <f>N566/$D$566</f>
        <v>0.3848648648648649</v>
      </c>
      <c r="O577" s="6">
        <f>O566/$D$566</f>
        <v>0.04756756756756757</v>
      </c>
      <c r="P577" s="6"/>
      <c r="Q577" s="6">
        <f>Q566/$D$566</f>
        <v>0.1935135135135135</v>
      </c>
      <c r="R577" s="6">
        <f>R566/$D$566</f>
        <v>0.8064864864864865</v>
      </c>
      <c r="S577" s="1"/>
      <c r="T577" s="6">
        <f>T566/$D$566</f>
        <v>0.03567567567567568</v>
      </c>
      <c r="U577" s="6">
        <f>U566/$D$566</f>
        <v>0.1989189189189189</v>
      </c>
      <c r="V577" s="6">
        <f>V566/$D$566</f>
        <v>0.1589189189189189</v>
      </c>
      <c r="W577" s="6">
        <f>W566/$D$566</f>
        <v>0.12756756756756757</v>
      </c>
      <c r="X577" s="6">
        <f>X566/$D$566</f>
        <v>0.4789189189189189</v>
      </c>
      <c r="Z577" s="6">
        <f>Z566/$D$566</f>
        <v>0.17081081081081081</v>
      </c>
      <c r="AA577" s="6">
        <f>AA566/$D$566</f>
        <v>0.11783783783783784</v>
      </c>
      <c r="AB577" s="6">
        <f>AB566/$D$566</f>
        <v>0.41405405405405404</v>
      </c>
      <c r="AC577" s="6">
        <f>AC566/$D$566</f>
        <v>0.2972972972972973</v>
      </c>
    </row>
    <row r="578" spans="2:29" ht="16.5">
      <c r="B578" s="1" t="s">
        <v>354</v>
      </c>
      <c r="D578" s="6">
        <f>D567/D567</f>
        <v>1</v>
      </c>
      <c r="F578" s="6">
        <f aca="true" t="shared" si="110" ref="F578:K578">F567/$D$567</f>
        <v>0.5555555555555556</v>
      </c>
      <c r="G578" s="6">
        <f t="shared" si="110"/>
        <v>0.2777777777777778</v>
      </c>
      <c r="H578" s="6">
        <f t="shared" si="110"/>
        <v>0</v>
      </c>
      <c r="I578" s="6">
        <f t="shared" si="110"/>
        <v>0.022222222222222223</v>
      </c>
      <c r="J578" s="6">
        <f t="shared" si="110"/>
        <v>0.011111111111111112</v>
      </c>
      <c r="K578" s="6">
        <f t="shared" si="110"/>
        <v>0.13333333333333333</v>
      </c>
      <c r="M578" s="6">
        <f>M567/$D$567</f>
        <v>0.6444444444444445</v>
      </c>
      <c r="N578" s="6">
        <f>N567/$D$567</f>
        <v>0.28888888888888886</v>
      </c>
      <c r="O578" s="6">
        <f>O567/$D$567</f>
        <v>0.06666666666666667</v>
      </c>
      <c r="P578" s="6"/>
      <c r="Q578" s="6">
        <f>Q567/$D$567</f>
        <v>0.13333333333333333</v>
      </c>
      <c r="R578" s="6">
        <f>R567/$D$567</f>
        <v>0.8666666666666667</v>
      </c>
      <c r="T578" s="6">
        <f>T567/$D$567</f>
        <v>0.011111111111111112</v>
      </c>
      <c r="U578" s="6">
        <f>U567/$D$567</f>
        <v>0.18888888888888888</v>
      </c>
      <c r="V578" s="6">
        <f>V567/$D$567</f>
        <v>0.07777777777777778</v>
      </c>
      <c r="W578" s="6">
        <f>W567/$D$567</f>
        <v>0.15555555555555556</v>
      </c>
      <c r="X578" s="6">
        <f>X567/$D$567</f>
        <v>0.5666666666666667</v>
      </c>
      <c r="Z578" s="6">
        <f>Z567/$D$567</f>
        <v>0.14444444444444443</v>
      </c>
      <c r="AA578" s="6">
        <f>AA567/$D$567</f>
        <v>0.2222222222222222</v>
      </c>
      <c r="AB578" s="6">
        <f>AB567/$D$567</f>
        <v>0.34444444444444444</v>
      </c>
      <c r="AC578" s="6">
        <f>AC567/$D$567</f>
        <v>0.28888888888888886</v>
      </c>
    </row>
    <row r="579" spans="2:4" ht="16.5">
      <c r="B579" s="1"/>
      <c r="D579" s="6"/>
    </row>
    <row r="580" spans="2:26" ht="16.5">
      <c r="B580" s="1" t="s">
        <v>29</v>
      </c>
      <c r="D580" s="6"/>
      <c r="F580" s="1" t="s">
        <v>23</v>
      </c>
      <c r="G580" s="1"/>
      <c r="H580" s="1"/>
      <c r="I580" s="1"/>
      <c r="J580" s="1"/>
      <c r="K580" s="1"/>
      <c r="L580" s="1"/>
      <c r="M580" s="1">
        <v>0.1774</v>
      </c>
      <c r="N580" s="1"/>
      <c r="O580" s="1"/>
      <c r="P580" s="1"/>
      <c r="Q580" s="1">
        <v>0.1632</v>
      </c>
      <c r="R580" s="1"/>
      <c r="S580" s="1"/>
      <c r="T580" s="1">
        <v>0.1231</v>
      </c>
      <c r="U580" s="1"/>
      <c r="V580" s="1"/>
      <c r="W580" s="1"/>
      <c r="X580" s="1"/>
      <c r="Y580" s="1"/>
      <c r="Z580" s="1">
        <v>0.0492</v>
      </c>
    </row>
    <row r="581" spans="2:26" ht="16.5">
      <c r="B581" s="1" t="s">
        <v>355</v>
      </c>
      <c r="D581" s="6"/>
      <c r="F581" s="1" t="s">
        <v>267</v>
      </c>
      <c r="G581" s="1"/>
      <c r="H581" s="1"/>
      <c r="I581" s="1"/>
      <c r="J581" s="1"/>
      <c r="K581" s="1"/>
      <c r="L581" s="1"/>
      <c r="M581" s="1" t="s">
        <v>263</v>
      </c>
      <c r="N581" s="1"/>
      <c r="O581" s="1"/>
      <c r="P581" s="1"/>
      <c r="Q581" s="1" t="s">
        <v>263</v>
      </c>
      <c r="R581" s="1"/>
      <c r="S581" s="1"/>
      <c r="T581" s="1" t="s">
        <v>263</v>
      </c>
      <c r="U581" s="1"/>
      <c r="V581" s="1"/>
      <c r="W581" s="1"/>
      <c r="X581" s="1"/>
      <c r="Y581" s="1"/>
      <c r="Z581" s="1" t="s">
        <v>263</v>
      </c>
    </row>
    <row r="582" spans="2:26" ht="16.5">
      <c r="B582" s="1"/>
      <c r="D582" s="6"/>
      <c r="F582" s="1" t="s">
        <v>273</v>
      </c>
      <c r="G582" s="1"/>
      <c r="H582" s="1"/>
      <c r="I582" s="1"/>
      <c r="J582" s="1"/>
      <c r="K582" s="1"/>
      <c r="L582" s="1"/>
      <c r="M582" s="1"/>
      <c r="N582" s="1"/>
      <c r="O582" s="1"/>
      <c r="P582" s="1"/>
      <c r="Q582" s="1"/>
      <c r="R582" s="1"/>
      <c r="S582" s="1"/>
      <c r="T582" s="1"/>
      <c r="U582" s="1"/>
      <c r="V582" s="1"/>
      <c r="W582" s="1"/>
      <c r="X582" s="1"/>
      <c r="Y582" s="1"/>
      <c r="Z582" s="1"/>
    </row>
    <row r="583" spans="2:4" ht="16.5">
      <c r="B583" s="1"/>
      <c r="D583" s="6"/>
    </row>
    <row r="584" spans="2:15" ht="16.5">
      <c r="B584" s="1"/>
      <c r="D584" s="6"/>
      <c r="O584" s="1" t="s">
        <v>74</v>
      </c>
    </row>
    <row r="585" spans="2:4" ht="16.5">
      <c r="B585" s="1"/>
      <c r="D585" s="6"/>
    </row>
    <row r="586" spans="2:15" ht="16.5">
      <c r="B586" s="1"/>
      <c r="O586" s="68" t="s">
        <v>146</v>
      </c>
    </row>
    <row r="587" ht="16.5">
      <c r="B587" s="1"/>
    </row>
    <row r="588" ht="16.5">
      <c r="B588" s="1"/>
    </row>
    <row r="589" ht="16.5">
      <c r="B589" s="1"/>
    </row>
    <row r="590" spans="2:4" ht="24">
      <c r="B590" s="2" t="s">
        <v>238</v>
      </c>
      <c r="C590" s="1"/>
      <c r="D590" s="33" t="s">
        <v>3</v>
      </c>
    </row>
    <row r="591" spans="2:3" ht="16.5">
      <c r="B591" s="1"/>
      <c r="C591" s="1" t="s">
        <v>238</v>
      </c>
    </row>
    <row r="592" spans="2:4" ht="16.5">
      <c r="B592" s="1"/>
      <c r="C592" s="1" t="s">
        <v>238</v>
      </c>
      <c r="D592" s="17" t="s">
        <v>193</v>
      </c>
    </row>
    <row r="593" spans="2:4" ht="16.5">
      <c r="B593" s="1"/>
      <c r="C593" s="1"/>
      <c r="D593" s="17" t="s">
        <v>194</v>
      </c>
    </row>
    <row r="594" spans="2:4" ht="16.5">
      <c r="B594" s="1"/>
      <c r="C594" s="1"/>
      <c r="D594" s="17" t="s">
        <v>195</v>
      </c>
    </row>
    <row r="595" spans="2:4" ht="16.5">
      <c r="B595" s="1"/>
      <c r="C595" s="1"/>
      <c r="D595" s="1" t="s">
        <v>196</v>
      </c>
    </row>
    <row r="596" spans="2:4" ht="16.5">
      <c r="B596" s="1"/>
      <c r="C596" s="1"/>
      <c r="D596" s="17" t="s">
        <v>197</v>
      </c>
    </row>
    <row r="597" spans="2:4" ht="16.5">
      <c r="B597" s="1"/>
      <c r="C597" s="1"/>
      <c r="D597" s="17" t="s">
        <v>198</v>
      </c>
    </row>
    <row r="598" spans="2:4" ht="16.5">
      <c r="B598" s="1"/>
      <c r="C598" s="1"/>
      <c r="D598" s="17" t="s">
        <v>199</v>
      </c>
    </row>
    <row r="599" spans="2:4" ht="16.5">
      <c r="B599" s="1"/>
      <c r="C599" s="1" t="s">
        <v>238</v>
      </c>
      <c r="D599" s="1" t="s">
        <v>200</v>
      </c>
    </row>
    <row r="600" spans="2:7" ht="16.5">
      <c r="B600" s="1"/>
      <c r="C600" s="1"/>
      <c r="D600" s="1" t="s">
        <v>186</v>
      </c>
      <c r="E600" s="1"/>
      <c r="F600" s="1"/>
      <c r="G600" s="1"/>
    </row>
    <row r="601" spans="2:7" ht="16.5">
      <c r="B601" s="1"/>
      <c r="C601" s="1" t="s">
        <v>240</v>
      </c>
      <c r="D601" s="1" t="s">
        <v>187</v>
      </c>
      <c r="E601" s="1"/>
      <c r="F601" s="1" t="s">
        <v>188</v>
      </c>
      <c r="G601" s="1"/>
    </row>
    <row r="602" spans="2:5" ht="16.5">
      <c r="B602" s="1"/>
      <c r="E602" s="2" t="s">
        <v>189</v>
      </c>
    </row>
    <row r="603" spans="2:5" ht="16.5">
      <c r="B603" s="1"/>
      <c r="E603" s="2" t="s">
        <v>191</v>
      </c>
    </row>
    <row r="604" spans="2:5" ht="16.5">
      <c r="B604" s="1"/>
      <c r="E604" s="2" t="s">
        <v>192</v>
      </c>
    </row>
    <row r="605" spans="2:5" ht="16.5">
      <c r="B605" s="1"/>
      <c r="E605" s="2" t="s">
        <v>190</v>
      </c>
    </row>
    <row r="606" spans="2:5" ht="16.5">
      <c r="B606" s="1"/>
      <c r="D606" s="1" t="s">
        <v>201</v>
      </c>
      <c r="E606" s="2"/>
    </row>
    <row r="607" spans="2:5" ht="16.5">
      <c r="B607" s="1"/>
      <c r="D607" s="1" t="s">
        <v>202</v>
      </c>
      <c r="E607" s="2"/>
    </row>
    <row r="608" spans="2:5" ht="16.5">
      <c r="B608" s="1"/>
      <c r="D608" s="1" t="s">
        <v>41</v>
      </c>
      <c r="E608" s="2"/>
    </row>
    <row r="609" spans="2:5" ht="16.5">
      <c r="B609" s="1"/>
      <c r="D609" s="1" t="s">
        <v>42</v>
      </c>
      <c r="E609" s="1" t="s">
        <v>43</v>
      </c>
    </row>
    <row r="610" spans="2:5" ht="16.5">
      <c r="B610" s="1"/>
      <c r="D610" s="1"/>
      <c r="E610" s="1" t="s">
        <v>44</v>
      </c>
    </row>
    <row r="611" spans="2:4" ht="16.5">
      <c r="B611" s="1"/>
      <c r="C611" s="1" t="s">
        <v>238</v>
      </c>
      <c r="D611" s="1" t="s">
        <v>147</v>
      </c>
    </row>
    <row r="612" spans="2:5" ht="16.5">
      <c r="B612" s="1"/>
      <c r="C612" s="1"/>
      <c r="E612" s="1" t="s">
        <v>45</v>
      </c>
    </row>
    <row r="613" spans="2:5" ht="16.5">
      <c r="B613" s="1"/>
      <c r="C613" s="1"/>
      <c r="E613" s="1" t="s">
        <v>46</v>
      </c>
    </row>
    <row r="614" spans="2:19" ht="16.5">
      <c r="B614" s="1"/>
      <c r="D614" s="1" t="s">
        <v>40</v>
      </c>
      <c r="S614" s="1" t="s">
        <v>381</v>
      </c>
    </row>
    <row r="615" spans="2:20" ht="16.5">
      <c r="B615" s="1"/>
      <c r="D615" s="1" t="s">
        <v>380</v>
      </c>
      <c r="T615" s="1" t="s">
        <v>203</v>
      </c>
    </row>
    <row r="616" spans="2:17" ht="16.5">
      <c r="B616" s="1"/>
      <c r="D616" s="1" t="s">
        <v>204</v>
      </c>
      <c r="Q616" s="1" t="s">
        <v>26</v>
      </c>
    </row>
    <row r="617" spans="2:4" ht="16.5">
      <c r="B617" s="1"/>
      <c r="C617" s="1" t="s">
        <v>238</v>
      </c>
      <c r="D617" s="1" t="s">
        <v>382</v>
      </c>
    </row>
    <row r="618" spans="3:4" ht="16.5">
      <c r="C618" s="1" t="s">
        <v>238</v>
      </c>
      <c r="D618" s="1" t="s">
        <v>0</v>
      </c>
    </row>
    <row r="619" spans="3:4" ht="16.5">
      <c r="C619" s="1" t="s">
        <v>259</v>
      </c>
      <c r="D619" s="1" t="s">
        <v>1</v>
      </c>
    </row>
    <row r="620" spans="3:4" ht="16.5">
      <c r="C620" s="1" t="s">
        <v>260</v>
      </c>
      <c r="D620" s="1" t="s">
        <v>2</v>
      </c>
    </row>
    <row r="621" ht="16.5">
      <c r="D621" s="1" t="s">
        <v>39</v>
      </c>
    </row>
    <row r="622" spans="3:4" ht="16.5">
      <c r="C622" s="1"/>
      <c r="D622" s="1" t="s">
        <v>47</v>
      </c>
    </row>
    <row r="623" spans="3:4" ht="16.5">
      <c r="C623" s="1"/>
      <c r="D623" s="1" t="s">
        <v>48</v>
      </c>
    </row>
    <row r="624" ht="16.5">
      <c r="D624" s="1" t="s">
        <v>107</v>
      </c>
    </row>
    <row r="625" ht="16.5">
      <c r="D625" s="1"/>
    </row>
    <row r="626" spans="4:15" ht="16.5">
      <c r="D626" s="1"/>
      <c r="O626" s="1" t="s">
        <v>74</v>
      </c>
    </row>
    <row r="627" spans="4:15" ht="16.5">
      <c r="D627" s="1"/>
      <c r="O627" s="1"/>
    </row>
    <row r="628" spans="4:15" ht="16.5">
      <c r="D628" s="1"/>
      <c r="O628" s="68" t="s">
        <v>148</v>
      </c>
    </row>
    <row r="629" ht="16.5">
      <c r="D629" s="1"/>
    </row>
    <row r="630" ht="16.5">
      <c r="D630" s="1"/>
    </row>
    <row r="631" ht="16.5">
      <c r="D631" s="1"/>
    </row>
    <row r="632" ht="16.5">
      <c r="C632" s="1" t="s">
        <v>238</v>
      </c>
    </row>
  </sheetData>
  <printOptions gridLines="1" horizontalCentered="1" verticalCentered="1"/>
  <pageMargins left="0.25" right="0.25" top="0.25" bottom="0.25" header="0.25" footer="0.25"/>
  <pageSetup fitToHeight="1" fitToWidth="1" horizontalDpi="600" verticalDpi="600" orientation="landscape" paperSize="5" scale="66" r:id="rId1"/>
</worksheet>
</file>

<file path=xl/worksheets/sheet2.xml><?xml version="1.0" encoding="utf-8"?>
<worksheet xmlns="http://schemas.openxmlformats.org/spreadsheetml/2006/main" xmlns:r="http://schemas.openxmlformats.org/officeDocument/2006/relationships">
  <sheetPr>
    <pageSetUpPr fitToPage="1"/>
  </sheetPr>
  <dimension ref="B4:O58"/>
  <sheetViews>
    <sheetView workbookViewId="0" topLeftCell="A4">
      <pane ySplit="1905" topLeftCell="BM8" activePane="bottomLeft" state="split"/>
      <selection pane="topLeft" activeCell="G2" sqref="G2"/>
      <selection pane="bottomLeft" activeCell="H4" sqref="H4"/>
    </sheetView>
  </sheetViews>
  <sheetFormatPr defaultColWidth="9.140625" defaultRowHeight="12.75"/>
  <cols>
    <col min="1" max="1" width="2.7109375" style="0" customWidth="1"/>
    <col min="2" max="2" width="14.57421875" style="0" customWidth="1"/>
    <col min="3" max="3" width="86.421875" style="0" customWidth="1"/>
    <col min="4" max="4" width="3.7109375" style="0" customWidth="1"/>
    <col min="5" max="5" width="8.7109375" style="0" customWidth="1"/>
    <col min="6" max="6" width="3.7109375" style="0" customWidth="1"/>
    <col min="7" max="7" width="8.7109375" style="0" customWidth="1"/>
    <col min="8" max="8" width="2.7109375" style="0" customWidth="1"/>
    <col min="9" max="9" width="18.7109375" style="0" customWidth="1"/>
    <col min="10" max="10" width="2.7109375" style="0" customWidth="1"/>
    <col min="11" max="11" width="13.7109375" style="0" customWidth="1"/>
    <col min="12" max="12" width="2.7109375" style="0" customWidth="1"/>
    <col min="13" max="13" width="13.7109375" style="0" customWidth="1"/>
    <col min="14" max="14" width="2.7109375" style="0" customWidth="1"/>
    <col min="15" max="15" width="13.7109375" style="0" customWidth="1"/>
  </cols>
  <sheetData>
    <row r="4" spans="3:15" ht="30.75" customHeight="1">
      <c r="C4" s="36" t="s">
        <v>20</v>
      </c>
      <c r="E4" s="28"/>
      <c r="F4" s="29"/>
      <c r="I4" s="28"/>
      <c r="J4" s="28"/>
      <c r="K4" s="28"/>
      <c r="L4" s="28"/>
      <c r="M4" s="28"/>
      <c r="N4" s="28"/>
      <c r="O4" s="28"/>
    </row>
    <row r="5" spans="7:13" ht="19.5">
      <c r="G5" s="43"/>
      <c r="H5" s="24"/>
      <c r="I5" s="24"/>
      <c r="J5" s="24"/>
      <c r="K5" s="24"/>
      <c r="L5" s="24"/>
      <c r="M5" s="24"/>
    </row>
    <row r="7" spans="2:15" ht="19.5">
      <c r="B7" s="65" t="s">
        <v>73</v>
      </c>
      <c r="C7" s="47" t="s">
        <v>21</v>
      </c>
      <c r="D7" s="45"/>
      <c r="E7" s="45" t="s">
        <v>284</v>
      </c>
      <c r="F7" s="46"/>
      <c r="G7" s="45" t="s">
        <v>14</v>
      </c>
      <c r="H7" s="47"/>
      <c r="I7" s="47"/>
      <c r="J7" s="47"/>
      <c r="K7" s="47"/>
      <c r="L7" s="47"/>
      <c r="M7" s="47"/>
      <c r="N7" s="46"/>
      <c r="O7" s="47"/>
    </row>
    <row r="9" spans="2:15" ht="30" customHeight="1">
      <c r="B9" s="62">
        <v>4</v>
      </c>
      <c r="C9" s="50" t="s">
        <v>18</v>
      </c>
      <c r="D9" s="1"/>
      <c r="E9" s="26">
        <v>0.969</v>
      </c>
      <c r="F9" s="27"/>
      <c r="G9" s="26">
        <v>0.031</v>
      </c>
      <c r="H9" s="27"/>
      <c r="I9" s="27"/>
      <c r="J9" s="27"/>
      <c r="K9" s="27"/>
      <c r="L9" s="27"/>
      <c r="M9" s="27"/>
      <c r="O9" s="27"/>
    </row>
    <row r="10" spans="2:15" ht="9.75" customHeight="1">
      <c r="B10" s="62"/>
      <c r="C10" s="50"/>
      <c r="D10" s="1"/>
      <c r="E10" s="26"/>
      <c r="F10" s="27"/>
      <c r="G10" s="26"/>
      <c r="H10" s="27"/>
      <c r="I10" s="27"/>
      <c r="J10" s="27"/>
      <c r="K10" s="27"/>
      <c r="L10" s="27"/>
      <c r="M10" s="27"/>
      <c r="O10" s="27"/>
    </row>
    <row r="11" spans="2:15" ht="30" customHeight="1">
      <c r="B11" s="62">
        <v>10</v>
      </c>
      <c r="C11" s="50" t="s">
        <v>11</v>
      </c>
      <c r="D11" s="1"/>
      <c r="E11" s="26">
        <v>0.968</v>
      </c>
      <c r="F11" s="27"/>
      <c r="G11" s="26">
        <v>0.032</v>
      </c>
      <c r="H11" s="27"/>
      <c r="I11" s="27"/>
      <c r="J11" s="27"/>
      <c r="K11" s="27"/>
      <c r="L11" s="27"/>
      <c r="M11" s="27"/>
      <c r="O11" s="27"/>
    </row>
    <row r="12" spans="2:15" ht="9.75" customHeight="1">
      <c r="B12" s="62"/>
      <c r="C12" s="50"/>
      <c r="D12" s="1"/>
      <c r="E12" s="26"/>
      <c r="F12" s="27"/>
      <c r="G12" s="26"/>
      <c r="H12" s="27"/>
      <c r="I12" s="27"/>
      <c r="J12" s="27"/>
      <c r="K12" s="27"/>
      <c r="L12" s="27"/>
      <c r="M12" s="27"/>
      <c r="O12" s="27"/>
    </row>
    <row r="13" spans="2:15" ht="30" customHeight="1">
      <c r="B13" s="62">
        <v>8</v>
      </c>
      <c r="C13" s="50" t="s">
        <v>9</v>
      </c>
      <c r="D13" s="25"/>
      <c r="E13" s="26">
        <v>0.957</v>
      </c>
      <c r="F13" s="27"/>
      <c r="G13" s="26">
        <v>0.043</v>
      </c>
      <c r="H13" s="27"/>
      <c r="I13" s="27"/>
      <c r="J13" s="27"/>
      <c r="K13" s="27"/>
      <c r="L13" s="27"/>
      <c r="M13" s="27"/>
      <c r="O13" s="27"/>
    </row>
    <row r="14" spans="2:15" ht="9.75" customHeight="1">
      <c r="B14" s="62"/>
      <c r="C14" s="50"/>
      <c r="D14" s="25"/>
      <c r="E14" s="26"/>
      <c r="F14" s="27"/>
      <c r="G14" s="26"/>
      <c r="H14" s="27"/>
      <c r="I14" s="27"/>
      <c r="J14" s="27"/>
      <c r="K14" s="27"/>
      <c r="L14" s="27"/>
      <c r="M14" s="27"/>
      <c r="O14" s="27"/>
    </row>
    <row r="15" spans="2:15" ht="30" customHeight="1">
      <c r="B15" s="62">
        <v>9</v>
      </c>
      <c r="C15" s="50" t="s">
        <v>10</v>
      </c>
      <c r="D15" s="1"/>
      <c r="E15" s="26">
        <v>0.956</v>
      </c>
      <c r="F15" s="27"/>
      <c r="G15" s="26">
        <v>0.044</v>
      </c>
      <c r="H15" s="27"/>
      <c r="I15" s="27"/>
      <c r="J15" s="27"/>
      <c r="K15" s="27"/>
      <c r="L15" s="27"/>
      <c r="M15" s="27"/>
      <c r="O15" s="27"/>
    </row>
    <row r="16" spans="2:15" ht="9.75" customHeight="1">
      <c r="B16" s="62"/>
      <c r="C16" s="50"/>
      <c r="D16" s="1"/>
      <c r="E16" s="26"/>
      <c r="F16" s="27"/>
      <c r="G16" s="26"/>
      <c r="H16" s="27"/>
      <c r="I16" s="27"/>
      <c r="J16" s="27"/>
      <c r="K16" s="27"/>
      <c r="L16" s="27"/>
      <c r="M16" s="27"/>
      <c r="O16" s="27"/>
    </row>
    <row r="17" spans="2:15" ht="30" customHeight="1">
      <c r="B17" s="62">
        <v>5</v>
      </c>
      <c r="C17" s="50" t="s">
        <v>6</v>
      </c>
      <c r="D17" s="25"/>
      <c r="E17" s="26">
        <v>0.946</v>
      </c>
      <c r="F17" s="27"/>
      <c r="G17" s="26">
        <v>0.054</v>
      </c>
      <c r="H17" s="44"/>
      <c r="I17" s="44"/>
      <c r="J17" s="27"/>
      <c r="K17" s="27"/>
      <c r="L17" s="27"/>
      <c r="M17" s="27"/>
      <c r="O17" s="27"/>
    </row>
    <row r="18" spans="2:15" ht="9.75" customHeight="1">
      <c r="B18" s="62"/>
      <c r="C18" s="50"/>
      <c r="D18" s="25"/>
      <c r="E18" s="26"/>
      <c r="F18" s="27"/>
      <c r="G18" s="26"/>
      <c r="H18" s="44"/>
      <c r="I18" s="44"/>
      <c r="J18" s="27"/>
      <c r="K18" s="27"/>
      <c r="L18" s="27"/>
      <c r="M18" s="27"/>
      <c r="O18" s="27"/>
    </row>
    <row r="19" spans="2:15" ht="30" customHeight="1">
      <c r="B19" s="62">
        <v>2</v>
      </c>
      <c r="C19" s="50" t="s">
        <v>4</v>
      </c>
      <c r="D19" s="1"/>
      <c r="E19" s="26">
        <v>0.935</v>
      </c>
      <c r="F19" s="27"/>
      <c r="G19" s="26">
        <v>0.065</v>
      </c>
      <c r="H19" s="27"/>
      <c r="I19" s="27"/>
      <c r="J19" s="27"/>
      <c r="K19" s="27"/>
      <c r="L19" s="27"/>
      <c r="M19" s="27"/>
      <c r="O19" s="27"/>
    </row>
    <row r="20" spans="2:15" ht="9.75" customHeight="1">
      <c r="B20" s="62"/>
      <c r="C20" s="50"/>
      <c r="D20" s="1"/>
      <c r="F20" s="27"/>
      <c r="G20" s="26"/>
      <c r="H20" s="27"/>
      <c r="I20" s="27"/>
      <c r="J20" s="27"/>
      <c r="K20" s="27"/>
      <c r="L20" s="27"/>
      <c r="M20" s="27"/>
      <c r="O20" s="27"/>
    </row>
    <row r="21" spans="2:15" ht="30" customHeight="1">
      <c r="B21" s="62">
        <v>1</v>
      </c>
      <c r="C21" s="50" t="s">
        <v>15</v>
      </c>
      <c r="D21" s="25"/>
      <c r="E21" s="26">
        <v>0.93</v>
      </c>
      <c r="F21" s="27"/>
      <c r="G21" s="26">
        <v>0.07</v>
      </c>
      <c r="H21" s="27"/>
      <c r="I21" s="27"/>
      <c r="J21" s="27"/>
      <c r="K21" s="27"/>
      <c r="L21" s="27"/>
      <c r="M21" s="27"/>
      <c r="O21" s="27"/>
    </row>
    <row r="22" spans="2:15" ht="9.75" customHeight="1">
      <c r="B22" s="62"/>
      <c r="C22" s="50"/>
      <c r="D22" s="25"/>
      <c r="E22" s="52" t="s">
        <v>17</v>
      </c>
      <c r="F22" s="27"/>
      <c r="G22" s="26"/>
      <c r="H22" s="27"/>
      <c r="I22" s="27"/>
      <c r="J22" s="27"/>
      <c r="K22" s="27"/>
      <c r="L22" s="27"/>
      <c r="M22" s="27"/>
      <c r="O22" s="27"/>
    </row>
    <row r="23" spans="2:15" ht="30" customHeight="1">
      <c r="B23" s="62">
        <v>6</v>
      </c>
      <c r="C23" s="50" t="s">
        <v>7</v>
      </c>
      <c r="D23" s="25"/>
      <c r="E23" s="26">
        <v>0.921</v>
      </c>
      <c r="F23" s="27"/>
      <c r="G23" s="26">
        <v>0.079</v>
      </c>
      <c r="H23" s="27"/>
      <c r="I23" s="27"/>
      <c r="J23" s="27"/>
      <c r="K23" s="27"/>
      <c r="L23" s="27"/>
      <c r="M23" s="27"/>
      <c r="O23" s="27"/>
    </row>
    <row r="24" spans="2:15" ht="9.75" customHeight="1">
      <c r="B24" s="62"/>
      <c r="C24" s="50"/>
      <c r="D24" s="25"/>
      <c r="E24" s="26"/>
      <c r="F24" s="27"/>
      <c r="G24" s="26"/>
      <c r="H24" s="27"/>
      <c r="I24" s="27"/>
      <c r="J24" s="27"/>
      <c r="K24" s="27"/>
      <c r="L24" s="27"/>
      <c r="M24" s="27"/>
      <c r="O24" s="27"/>
    </row>
    <row r="25" spans="2:15" ht="30" customHeight="1">
      <c r="B25" s="62">
        <v>14</v>
      </c>
      <c r="C25" s="25" t="s">
        <v>16</v>
      </c>
      <c r="D25" s="1"/>
      <c r="E25" s="26">
        <v>0.911</v>
      </c>
      <c r="F25" s="27"/>
      <c r="G25" s="26">
        <v>0.089</v>
      </c>
      <c r="H25" s="27"/>
      <c r="I25" s="27"/>
      <c r="J25" s="27"/>
      <c r="K25" s="27"/>
      <c r="L25" s="27"/>
      <c r="M25" s="27"/>
      <c r="O25" s="27"/>
    </row>
    <row r="26" spans="2:15" ht="9.75" customHeight="1">
      <c r="B26" s="62"/>
      <c r="C26" s="25"/>
      <c r="D26" s="1"/>
      <c r="E26" s="26"/>
      <c r="F26" s="27"/>
      <c r="G26" s="26"/>
      <c r="H26" s="27"/>
      <c r="I26" s="27"/>
      <c r="J26" s="27"/>
      <c r="K26" s="27"/>
      <c r="L26" s="27"/>
      <c r="M26" s="27"/>
      <c r="O26" s="27"/>
    </row>
    <row r="27" spans="2:15" ht="30" customHeight="1">
      <c r="B27" s="62">
        <v>13</v>
      </c>
      <c r="C27" s="50" t="s">
        <v>19</v>
      </c>
      <c r="D27" s="1"/>
      <c r="E27" s="26">
        <v>0.909</v>
      </c>
      <c r="F27" s="27"/>
      <c r="G27" s="26">
        <v>0.091</v>
      </c>
      <c r="H27" s="27"/>
      <c r="I27" s="27"/>
      <c r="J27" s="27"/>
      <c r="K27" s="27"/>
      <c r="L27" s="27"/>
      <c r="M27" s="27"/>
      <c r="O27" s="27"/>
    </row>
    <row r="28" spans="2:15" ht="9.75" customHeight="1">
      <c r="B28" s="62"/>
      <c r="C28" s="50"/>
      <c r="D28" s="1"/>
      <c r="E28" s="26"/>
      <c r="F28" s="27"/>
      <c r="G28" s="26"/>
      <c r="H28" s="27"/>
      <c r="I28" s="27"/>
      <c r="J28" s="27"/>
      <c r="K28" s="27"/>
      <c r="L28" s="27"/>
      <c r="M28" s="27"/>
      <c r="O28" s="27"/>
    </row>
    <row r="29" spans="2:15" ht="30" customHeight="1">
      <c r="B29" s="62">
        <v>3</v>
      </c>
      <c r="C29" s="51" t="s">
        <v>5</v>
      </c>
      <c r="D29" s="1"/>
      <c r="E29" s="26">
        <v>0.898</v>
      </c>
      <c r="F29" s="27"/>
      <c r="G29" s="26">
        <v>0.105</v>
      </c>
      <c r="H29" s="27"/>
      <c r="I29" s="44"/>
      <c r="J29" s="27"/>
      <c r="K29" s="27"/>
      <c r="L29" s="27"/>
      <c r="M29" s="27"/>
      <c r="O29" s="27"/>
    </row>
    <row r="30" spans="2:15" ht="9.75" customHeight="1">
      <c r="B30" s="62"/>
      <c r="C30" s="51"/>
      <c r="D30" s="1"/>
      <c r="E30" s="26"/>
      <c r="F30" s="27"/>
      <c r="G30" s="26"/>
      <c r="H30" s="27"/>
      <c r="I30" s="44"/>
      <c r="J30" s="27"/>
      <c r="K30" s="27"/>
      <c r="L30" s="27"/>
      <c r="M30" s="27"/>
      <c r="O30" s="27"/>
    </row>
    <row r="31" spans="2:15" ht="30" customHeight="1">
      <c r="B31" s="62">
        <v>7</v>
      </c>
      <c r="C31" s="50" t="s">
        <v>8</v>
      </c>
      <c r="D31" s="25"/>
      <c r="E31" s="26">
        <v>0.891</v>
      </c>
      <c r="F31" s="27" t="s">
        <v>238</v>
      </c>
      <c r="G31" s="26">
        <v>0.109</v>
      </c>
      <c r="H31" s="27"/>
      <c r="I31" s="27"/>
      <c r="J31" s="27"/>
      <c r="K31" s="27"/>
      <c r="L31" s="27"/>
      <c r="M31" s="27"/>
      <c r="O31" s="27"/>
    </row>
    <row r="32" spans="2:15" ht="9.75" customHeight="1">
      <c r="B32" s="62"/>
      <c r="C32" s="50"/>
      <c r="D32" s="25"/>
      <c r="E32" s="26"/>
      <c r="F32" s="27"/>
      <c r="G32" s="26"/>
      <c r="H32" s="27"/>
      <c r="I32" s="27"/>
      <c r="J32" s="27"/>
      <c r="K32" s="27"/>
      <c r="L32" s="27"/>
      <c r="M32" s="27"/>
      <c r="O32" s="27"/>
    </row>
    <row r="33" spans="2:15" ht="30" customHeight="1">
      <c r="B33" s="62">
        <v>12</v>
      </c>
      <c r="C33" s="50" t="s">
        <v>13</v>
      </c>
      <c r="D33" s="1"/>
      <c r="E33" s="26">
        <v>0.766</v>
      </c>
      <c r="F33" s="27"/>
      <c r="G33" s="26">
        <v>0.234</v>
      </c>
      <c r="H33" s="27"/>
      <c r="I33" s="27"/>
      <c r="J33" s="27"/>
      <c r="K33" s="27"/>
      <c r="L33" s="27"/>
      <c r="M33" s="44"/>
      <c r="O33" s="27"/>
    </row>
    <row r="34" spans="2:15" ht="9.75" customHeight="1">
      <c r="B34" s="62"/>
      <c r="C34" s="50"/>
      <c r="D34" s="1"/>
      <c r="E34" s="26"/>
      <c r="F34" s="27"/>
      <c r="G34" s="26"/>
      <c r="H34" s="27"/>
      <c r="I34" s="27"/>
      <c r="J34" s="27"/>
      <c r="K34" s="27"/>
      <c r="L34" s="27"/>
      <c r="M34" s="44"/>
      <c r="O34" s="27"/>
    </row>
    <row r="35" spans="2:15" ht="30" customHeight="1">
      <c r="B35" s="62">
        <v>11</v>
      </c>
      <c r="C35" s="50" t="s">
        <v>12</v>
      </c>
      <c r="D35" s="1"/>
      <c r="E35" s="26">
        <v>0.751</v>
      </c>
      <c r="F35" s="27"/>
      <c r="G35" s="26">
        <v>0.249</v>
      </c>
      <c r="H35" s="27"/>
      <c r="I35" s="27"/>
      <c r="J35" s="27"/>
      <c r="K35" s="27"/>
      <c r="L35" s="27"/>
      <c r="M35" s="27"/>
      <c r="O35" s="27"/>
    </row>
    <row r="36" spans="3:15" ht="39.75" customHeight="1">
      <c r="C36" s="66" t="s">
        <v>75</v>
      </c>
      <c r="D36" s="25"/>
      <c r="E36" s="26"/>
      <c r="F36" s="27"/>
      <c r="G36" s="26"/>
      <c r="H36" s="27"/>
      <c r="I36" s="27"/>
      <c r="J36" s="27"/>
      <c r="K36" s="27"/>
      <c r="L36" s="27"/>
      <c r="M36" s="27"/>
      <c r="O36" s="27"/>
    </row>
    <row r="37" spans="3:15" ht="9.75" customHeight="1">
      <c r="C37" s="50"/>
      <c r="D37" s="1"/>
      <c r="E37" s="26"/>
      <c r="F37" s="27"/>
      <c r="G37" s="26"/>
      <c r="H37" s="27"/>
      <c r="I37" s="27"/>
      <c r="J37" s="27"/>
      <c r="K37" s="27"/>
      <c r="L37" s="27"/>
      <c r="M37" s="27"/>
      <c r="O37" s="27"/>
    </row>
    <row r="38" spans="2:15" ht="39.75" customHeight="1">
      <c r="B38" s="39"/>
      <c r="C38" s="55" t="s">
        <v>76</v>
      </c>
      <c r="D38" s="41"/>
      <c r="E38" s="55"/>
      <c r="F38" s="27"/>
      <c r="G38" s="26"/>
      <c r="H38" s="27"/>
      <c r="I38" s="27"/>
      <c r="J38" s="27"/>
      <c r="K38" s="27"/>
      <c r="L38" s="27"/>
      <c r="M38" s="44"/>
      <c r="O38" s="27"/>
    </row>
    <row r="39" spans="3:15" ht="9.75" customHeight="1">
      <c r="C39" s="51"/>
      <c r="D39" s="1"/>
      <c r="E39" s="26"/>
      <c r="F39" s="27"/>
      <c r="G39" s="26"/>
      <c r="H39" s="27"/>
      <c r="I39" s="27"/>
      <c r="J39" s="27"/>
      <c r="K39" s="27"/>
      <c r="L39" s="27"/>
      <c r="M39" s="27"/>
      <c r="O39" s="27"/>
    </row>
    <row r="40" spans="3:15" ht="39.75" customHeight="1">
      <c r="C40" s="50"/>
      <c r="D40" s="25"/>
      <c r="E40" s="26"/>
      <c r="F40" s="27"/>
      <c r="G40" s="26"/>
      <c r="H40" s="44"/>
      <c r="I40" s="44"/>
      <c r="J40" s="44"/>
      <c r="K40" s="44"/>
      <c r="L40" s="27"/>
      <c r="M40" s="27"/>
      <c r="O40" s="27"/>
    </row>
    <row r="41" spans="3:15" ht="9.75" customHeight="1">
      <c r="C41" s="50"/>
      <c r="D41" s="25"/>
      <c r="E41" s="26"/>
      <c r="F41" s="27"/>
      <c r="G41" s="26"/>
      <c r="H41" s="27"/>
      <c r="I41" s="27"/>
      <c r="J41" s="27"/>
      <c r="K41" s="27"/>
      <c r="L41" s="27"/>
      <c r="M41" s="27"/>
      <c r="O41" s="27"/>
    </row>
    <row r="42" spans="3:15" ht="60" customHeight="1">
      <c r="C42" s="50"/>
      <c r="D42" s="25"/>
      <c r="E42" s="26"/>
      <c r="F42" s="27"/>
      <c r="G42" s="26"/>
      <c r="H42" s="27"/>
      <c r="I42" s="44"/>
      <c r="J42" s="27"/>
      <c r="K42" s="27"/>
      <c r="L42" s="27"/>
      <c r="M42" s="27"/>
      <c r="O42" s="27"/>
    </row>
    <row r="43" spans="3:15" ht="9.75" customHeight="1">
      <c r="C43" s="50"/>
      <c r="D43" s="25"/>
      <c r="E43" s="26"/>
      <c r="F43" s="27"/>
      <c r="G43" s="26"/>
      <c r="H43" s="27"/>
      <c r="I43" s="27"/>
      <c r="J43" s="27"/>
      <c r="K43" s="27"/>
      <c r="L43" s="27"/>
      <c r="M43" s="27"/>
      <c r="O43" s="27"/>
    </row>
    <row r="44" spans="3:15" ht="60" customHeight="1">
      <c r="C44" s="50"/>
      <c r="D44" s="1"/>
      <c r="E44" s="26"/>
      <c r="F44" s="27"/>
      <c r="G44" s="26"/>
      <c r="H44" s="27"/>
      <c r="I44" s="27"/>
      <c r="J44" s="27"/>
      <c r="K44" s="27"/>
      <c r="L44" s="27"/>
      <c r="M44" s="27"/>
      <c r="O44" s="27"/>
    </row>
    <row r="45" spans="3:15" ht="9.75" customHeight="1">
      <c r="C45" s="51"/>
      <c r="D45" s="1"/>
      <c r="E45" s="26"/>
      <c r="F45" s="27"/>
      <c r="G45" s="26"/>
      <c r="H45" s="27"/>
      <c r="I45" s="27"/>
      <c r="J45" s="27"/>
      <c r="K45" s="27"/>
      <c r="L45" s="27"/>
      <c r="M45" s="27"/>
      <c r="O45" s="27"/>
    </row>
    <row r="46" spans="3:15" ht="60" customHeight="1">
      <c r="C46" s="50"/>
      <c r="D46" s="1"/>
      <c r="E46" s="26"/>
      <c r="F46" s="27"/>
      <c r="G46" s="26"/>
      <c r="H46" s="27"/>
      <c r="I46" s="27"/>
      <c r="J46" s="27"/>
      <c r="K46" s="44"/>
      <c r="L46" s="27"/>
      <c r="M46" s="27"/>
      <c r="O46" s="27"/>
    </row>
    <row r="47" spans="3:15" ht="16.5">
      <c r="C47" s="51"/>
      <c r="D47" s="1"/>
      <c r="E47" s="26"/>
      <c r="F47" s="27"/>
      <c r="G47" s="26"/>
      <c r="H47" s="27"/>
      <c r="I47" s="27"/>
      <c r="J47" s="27"/>
      <c r="K47" s="27"/>
      <c r="L47" s="27"/>
      <c r="M47" s="27"/>
      <c r="O47" s="27"/>
    </row>
    <row r="48" spans="3:15" ht="39.75" customHeight="1">
      <c r="C48" s="1"/>
      <c r="D48" s="1"/>
      <c r="E48" s="26"/>
      <c r="F48" s="27"/>
      <c r="G48" s="26"/>
      <c r="H48" s="27"/>
      <c r="I48" s="27"/>
      <c r="J48" s="27"/>
      <c r="K48" s="27"/>
      <c r="L48" s="27"/>
      <c r="M48" s="27"/>
      <c r="O48" s="27"/>
    </row>
    <row r="49" spans="3:15" ht="16.5">
      <c r="C49" s="1"/>
      <c r="D49" s="1"/>
      <c r="E49" s="26"/>
      <c r="F49" s="27"/>
      <c r="G49" s="26"/>
      <c r="H49" s="27"/>
      <c r="I49" s="27"/>
      <c r="J49" s="27"/>
      <c r="K49" s="27"/>
      <c r="L49" s="27"/>
      <c r="M49" s="27"/>
      <c r="O49" s="27"/>
    </row>
    <row r="50" spans="3:15" ht="16.5">
      <c r="C50" s="1"/>
      <c r="D50" s="1"/>
      <c r="E50" s="26"/>
      <c r="F50" s="27"/>
      <c r="G50" s="26"/>
      <c r="H50" s="27"/>
      <c r="I50" s="27"/>
      <c r="J50" s="27"/>
      <c r="K50" s="27"/>
      <c r="L50" s="27"/>
      <c r="M50" s="27"/>
      <c r="O50" s="27"/>
    </row>
    <row r="51" spans="3:15" ht="16.5">
      <c r="C51" s="1"/>
      <c r="D51" s="1"/>
      <c r="E51" s="26"/>
      <c r="F51" s="27"/>
      <c r="G51" s="26"/>
      <c r="H51" s="27"/>
      <c r="I51" s="27"/>
      <c r="J51" s="27"/>
      <c r="K51" s="27"/>
      <c r="L51" s="27"/>
      <c r="M51" s="27"/>
      <c r="O51" s="27"/>
    </row>
    <row r="52" spans="3:15" ht="53.25" customHeight="1">
      <c r="C52" s="1"/>
      <c r="D52" s="1"/>
      <c r="E52" s="26"/>
      <c r="F52" s="27"/>
      <c r="G52" s="26"/>
      <c r="H52" s="27"/>
      <c r="I52" s="27"/>
      <c r="J52" s="27"/>
      <c r="K52" s="27"/>
      <c r="L52" s="27"/>
      <c r="M52" s="27"/>
      <c r="O52" s="27"/>
    </row>
    <row r="53" spans="3:13" ht="16.5">
      <c r="C53" s="1"/>
      <c r="D53" s="1"/>
      <c r="E53" s="26"/>
      <c r="F53" s="27"/>
      <c r="G53" s="26"/>
      <c r="H53" s="27"/>
      <c r="I53" s="27"/>
      <c r="J53" s="27"/>
      <c r="K53" s="27"/>
      <c r="L53" s="27"/>
      <c r="M53" s="27"/>
    </row>
    <row r="54" spans="3:13" ht="36.75" customHeight="1">
      <c r="C54" s="1"/>
      <c r="D54" s="1"/>
      <c r="E54" s="26"/>
      <c r="F54" s="27"/>
      <c r="G54" s="26"/>
      <c r="H54" s="27"/>
      <c r="I54" s="27"/>
      <c r="J54" s="27"/>
      <c r="K54" s="27"/>
      <c r="L54" s="27"/>
      <c r="M54" s="27"/>
    </row>
    <row r="55" spans="3:13" ht="16.5">
      <c r="C55" s="1"/>
      <c r="D55" s="1"/>
      <c r="E55" s="26"/>
      <c r="F55" s="27"/>
      <c r="G55" s="26"/>
      <c r="H55" s="27"/>
      <c r="I55" s="27"/>
      <c r="J55" s="27"/>
      <c r="K55" s="27"/>
      <c r="L55" s="27"/>
      <c r="M55" s="27"/>
    </row>
    <row r="56" spans="3:13" ht="16.5">
      <c r="C56" s="1"/>
      <c r="D56" s="1"/>
      <c r="E56" s="26"/>
      <c r="F56" s="27"/>
      <c r="G56" s="27"/>
      <c r="H56" s="27"/>
      <c r="I56" s="27"/>
      <c r="J56" s="27"/>
      <c r="K56" s="27"/>
      <c r="L56" s="27"/>
      <c r="M56" s="27"/>
    </row>
    <row r="57" spans="3:13" ht="16.5">
      <c r="C57" s="1"/>
      <c r="D57" s="1"/>
      <c r="E57" s="26"/>
      <c r="F57" s="27"/>
      <c r="G57" s="27"/>
      <c r="H57" s="27"/>
      <c r="I57" s="27"/>
      <c r="J57" s="27"/>
      <c r="K57" s="27"/>
      <c r="L57" s="27"/>
      <c r="M57" s="27"/>
    </row>
    <row r="58" spans="3:13" ht="30" customHeight="1">
      <c r="C58" s="1"/>
      <c r="D58" s="1"/>
      <c r="E58" s="26"/>
      <c r="F58" s="27"/>
      <c r="G58" s="27"/>
      <c r="H58" s="27"/>
      <c r="I58" s="27"/>
      <c r="J58" s="27"/>
      <c r="K58" s="27"/>
      <c r="L58" s="27"/>
      <c r="M58" s="27"/>
    </row>
  </sheetData>
  <printOptions horizontalCentered="1" verticalCentered="1"/>
  <pageMargins left="1" right="1" top="1" bottom="1" header="0" footer="0"/>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dimension ref="B4:AC46"/>
  <sheetViews>
    <sheetView workbookViewId="0" topLeftCell="B12">
      <pane xSplit="2760" ySplit="2340" topLeftCell="C1" activePane="topRight" state="split"/>
      <selection pane="topLeft" activeCell="B1" sqref="B1"/>
      <selection pane="topRight" activeCell="N12" sqref="N12"/>
      <selection pane="bottomLeft" activeCell="B18" sqref="B18"/>
      <selection pane="bottomRight" activeCell="C18" sqref="C18"/>
    </sheetView>
  </sheetViews>
  <sheetFormatPr defaultColWidth="9.140625" defaultRowHeight="12.75"/>
  <cols>
    <col min="2" max="2" width="21.7109375" style="0" customWidth="1"/>
    <col min="3" max="3" width="3.7109375" style="0" customWidth="1"/>
    <col min="4" max="4" width="9.7109375" style="0" customWidth="1"/>
    <col min="5" max="5" width="3.7109375" style="0" customWidth="1"/>
    <col min="6" max="6" width="14.7109375" style="0" customWidth="1"/>
    <col min="7" max="7" width="12.7109375" style="0" customWidth="1"/>
    <col min="8" max="11" width="10.7109375" style="0" customWidth="1"/>
    <col min="12" max="12" width="2.7109375" style="0" customWidth="1"/>
    <col min="13" max="13" width="8.7109375" style="0" customWidth="1"/>
    <col min="14" max="14" width="9.7109375" style="0" customWidth="1"/>
    <col min="15" max="15" width="8.7109375" style="0" customWidth="1"/>
    <col min="16" max="16" width="2.7109375" style="0" customWidth="1"/>
    <col min="19" max="19" width="2.7109375" style="0" customWidth="1"/>
    <col min="20" max="20" width="9.7109375" style="0" customWidth="1"/>
    <col min="21" max="21" width="10.7109375" style="0" customWidth="1"/>
    <col min="22" max="24" width="8.7109375" style="0" customWidth="1"/>
    <col min="25" max="25" width="2.7109375" style="0" customWidth="1"/>
    <col min="26" max="29" width="10.7109375" style="0" customWidth="1"/>
  </cols>
  <sheetData>
    <row r="4" ht="24">
      <c r="B4" s="33" t="s">
        <v>165</v>
      </c>
    </row>
    <row r="5" ht="16.5">
      <c r="B5" s="1"/>
    </row>
    <row r="6" spans="2:4" ht="16.5">
      <c r="B6" s="22" t="s">
        <v>290</v>
      </c>
      <c r="C6" s="1">
        <v>1</v>
      </c>
      <c r="D6" s="1" t="s">
        <v>49</v>
      </c>
    </row>
    <row r="7" spans="2:4" ht="16.5">
      <c r="B7" s="1"/>
      <c r="C7" s="1">
        <v>2</v>
      </c>
      <c r="D7" s="1" t="s">
        <v>50</v>
      </c>
    </row>
    <row r="8" spans="2:4" ht="16.5">
      <c r="B8" s="1"/>
      <c r="C8" s="1">
        <v>3</v>
      </c>
      <c r="D8" s="1" t="s">
        <v>51</v>
      </c>
    </row>
    <row r="9" spans="2:4" ht="16.5">
      <c r="B9" s="1"/>
      <c r="C9" s="1">
        <v>4</v>
      </c>
      <c r="D9" s="1" t="s">
        <v>65</v>
      </c>
    </row>
    <row r="10" spans="2:5" ht="16.5">
      <c r="B10" s="1"/>
      <c r="C10" s="1"/>
      <c r="D10" s="1"/>
      <c r="E10" s="1" t="s">
        <v>64</v>
      </c>
    </row>
    <row r="11" spans="2:4" ht="16.5">
      <c r="B11" s="1"/>
      <c r="C11" s="1">
        <v>5</v>
      </c>
      <c r="D11" s="1" t="s">
        <v>66</v>
      </c>
    </row>
    <row r="12" spans="2:4" ht="16.5">
      <c r="B12" s="1"/>
      <c r="C12" s="1"/>
      <c r="D12" s="1"/>
    </row>
    <row r="13" spans="6:29" ht="16.5">
      <c r="F13" s="2" t="s">
        <v>249</v>
      </c>
      <c r="G13" s="2" t="s">
        <v>250</v>
      </c>
      <c r="H13" s="2"/>
      <c r="I13" s="2"/>
      <c r="J13" s="2" t="s">
        <v>251</v>
      </c>
      <c r="K13" s="1"/>
      <c r="L13" s="1"/>
      <c r="M13" s="1"/>
      <c r="N13" s="1"/>
      <c r="O13" s="1"/>
      <c r="P13" s="1"/>
      <c r="Q13" s="1"/>
      <c r="R13" s="1"/>
      <c r="S13" s="1"/>
      <c r="T13" s="2" t="s">
        <v>61</v>
      </c>
      <c r="U13" s="1"/>
      <c r="V13" s="1"/>
      <c r="Z13" s="2" t="s">
        <v>247</v>
      </c>
      <c r="AA13" s="1"/>
      <c r="AB13" s="1"/>
      <c r="AC13" s="1"/>
    </row>
    <row r="14" spans="6:29" ht="16.5">
      <c r="F14" s="1"/>
      <c r="G14" s="3" t="s">
        <v>223</v>
      </c>
      <c r="H14" s="3"/>
      <c r="I14" s="3"/>
      <c r="J14" s="1"/>
      <c r="K14" s="1"/>
      <c r="L14" s="1"/>
      <c r="M14" s="2" t="s">
        <v>346</v>
      </c>
      <c r="N14" s="2"/>
      <c r="O14" s="1"/>
      <c r="P14" s="1"/>
      <c r="Q14" s="49" t="s">
        <v>77</v>
      </c>
      <c r="R14" s="17"/>
      <c r="S14" s="1"/>
      <c r="V14" s="3" t="s">
        <v>235</v>
      </c>
      <c r="W14" s="3" t="s">
        <v>236</v>
      </c>
      <c r="Z14" s="3" t="s">
        <v>241</v>
      </c>
      <c r="AA14" s="3" t="s">
        <v>243</v>
      </c>
      <c r="AB14" s="3"/>
      <c r="AC14" s="3"/>
    </row>
    <row r="15" spans="4:29" ht="16.5">
      <c r="D15" s="4" t="s">
        <v>233</v>
      </c>
      <c r="F15" s="5" t="s">
        <v>222</v>
      </c>
      <c r="G15" s="5" t="s">
        <v>342</v>
      </c>
      <c r="H15" s="5" t="s">
        <v>246</v>
      </c>
      <c r="I15" s="5" t="s">
        <v>343</v>
      </c>
      <c r="J15" s="5" t="s">
        <v>344</v>
      </c>
      <c r="K15" s="5" t="s">
        <v>345</v>
      </c>
      <c r="L15" s="1"/>
      <c r="M15" s="5" t="s">
        <v>220</v>
      </c>
      <c r="N15" s="5" t="s">
        <v>221</v>
      </c>
      <c r="O15" s="5" t="s">
        <v>347</v>
      </c>
      <c r="P15" s="1"/>
      <c r="Q15" s="5" t="s">
        <v>225</v>
      </c>
      <c r="R15" s="5" t="s">
        <v>226</v>
      </c>
      <c r="S15" s="3"/>
      <c r="T15" s="5" t="s">
        <v>227</v>
      </c>
      <c r="U15" s="5" t="s">
        <v>228</v>
      </c>
      <c r="V15" s="5" t="s">
        <v>234</v>
      </c>
      <c r="W15" s="5" t="s">
        <v>234</v>
      </c>
      <c r="X15" s="5" t="s">
        <v>229</v>
      </c>
      <c r="Z15" s="5" t="s">
        <v>242</v>
      </c>
      <c r="AA15" s="5" t="s">
        <v>242</v>
      </c>
      <c r="AB15" s="5" t="s">
        <v>244</v>
      </c>
      <c r="AC15" s="5" t="s">
        <v>245</v>
      </c>
    </row>
    <row r="16" spans="2:29" ht="16.5">
      <c r="B16" s="1" t="s">
        <v>231</v>
      </c>
      <c r="D16" s="3">
        <v>1033</v>
      </c>
      <c r="E16" s="9"/>
      <c r="F16" s="3">
        <v>740</v>
      </c>
      <c r="G16" s="3">
        <v>130</v>
      </c>
      <c r="H16" s="3">
        <v>7</v>
      </c>
      <c r="I16" s="3">
        <v>13</v>
      </c>
      <c r="J16" s="3">
        <v>8</v>
      </c>
      <c r="K16" s="3">
        <v>135</v>
      </c>
      <c r="L16" s="1"/>
      <c r="M16" s="3">
        <v>584</v>
      </c>
      <c r="N16" s="3">
        <v>389</v>
      </c>
      <c r="O16" s="3">
        <v>60</v>
      </c>
      <c r="P16" s="1"/>
      <c r="Q16" s="3">
        <v>196</v>
      </c>
      <c r="R16" s="3">
        <v>837</v>
      </c>
      <c r="S16" s="3"/>
      <c r="T16" s="3">
        <v>35</v>
      </c>
      <c r="U16" s="3">
        <v>202</v>
      </c>
      <c r="V16" s="3">
        <v>156</v>
      </c>
      <c r="W16" s="3">
        <v>137</v>
      </c>
      <c r="X16" s="3">
        <v>503</v>
      </c>
      <c r="Y16" t="s">
        <v>238</v>
      </c>
      <c r="Z16" s="3">
        <v>176</v>
      </c>
      <c r="AA16" s="3">
        <v>131</v>
      </c>
      <c r="AB16" s="3">
        <v>418</v>
      </c>
      <c r="AC16" s="3">
        <v>308</v>
      </c>
    </row>
    <row r="17" spans="2:29" ht="16.5">
      <c r="B17" s="1" t="s">
        <v>232</v>
      </c>
      <c r="D17" s="6">
        <v>1</v>
      </c>
      <c r="F17" s="7">
        <f aca="true" t="shared" si="0" ref="F17:K17">F16/$D$16</f>
        <v>0.7163601161665053</v>
      </c>
      <c r="G17" s="7">
        <f t="shared" si="0"/>
        <v>0.12584704743465633</v>
      </c>
      <c r="H17" s="7">
        <f t="shared" si="0"/>
        <v>0.006776379477250726</v>
      </c>
      <c r="I17" s="7">
        <f t="shared" si="0"/>
        <v>0.012584704743465635</v>
      </c>
      <c r="J17" s="7">
        <f t="shared" si="0"/>
        <v>0.007744433688286544</v>
      </c>
      <c r="K17" s="7">
        <f t="shared" si="0"/>
        <v>0.13068731848983542</v>
      </c>
      <c r="L17" s="6" t="s">
        <v>238</v>
      </c>
      <c r="M17" s="7">
        <f>M16/$D$16</f>
        <v>0.5653436592449177</v>
      </c>
      <c r="N17" s="7">
        <f>N16/$D$16</f>
        <v>0.3765730880929332</v>
      </c>
      <c r="O17" s="7">
        <f>O16/$D$16</f>
        <v>0.05808325266214908</v>
      </c>
      <c r="P17" s="1"/>
      <c r="Q17" s="7">
        <f>Q16/$D$16</f>
        <v>0.18973862536302033</v>
      </c>
      <c r="R17" s="7">
        <f>R16/$D$16</f>
        <v>0.8102613746369797</v>
      </c>
      <c r="S17" s="3"/>
      <c r="T17" s="7">
        <f>T16/$D$16</f>
        <v>0.03388189738625363</v>
      </c>
      <c r="U17" s="7">
        <f>U16/$D$16</f>
        <v>0.19554695062923524</v>
      </c>
      <c r="V17" s="7">
        <f>V16/$D$16</f>
        <v>0.1510164569215876</v>
      </c>
      <c r="W17" s="7">
        <f>W16/$D$16</f>
        <v>0.13262342691190707</v>
      </c>
      <c r="X17" s="7">
        <f>X16/$D$16</f>
        <v>0.48693126815101645</v>
      </c>
      <c r="Y17" s="11" t="s">
        <v>238</v>
      </c>
      <c r="Z17" s="7">
        <f>Z16/$D$16</f>
        <v>0.17037754114230397</v>
      </c>
      <c r="AA17" s="7">
        <f>AA16/$D$16</f>
        <v>0.12681510164569215</v>
      </c>
      <c r="AB17" s="7">
        <f>AB16/$D$16</f>
        <v>0.4046466602129719</v>
      </c>
      <c r="AC17" s="7">
        <f>AC16/$D$16</f>
        <v>0.29816069699903197</v>
      </c>
    </row>
    <row r="18" spans="2:29" ht="16.5">
      <c r="B18" s="1"/>
      <c r="D18" s="6"/>
      <c r="F18" s="7"/>
      <c r="G18" s="7"/>
      <c r="H18" s="7"/>
      <c r="I18" s="7"/>
      <c r="J18" s="7"/>
      <c r="K18" s="7"/>
      <c r="L18" s="6"/>
      <c r="M18" s="10"/>
      <c r="N18" s="10"/>
      <c r="O18" s="10"/>
      <c r="P18" s="1"/>
      <c r="Q18" s="10"/>
      <c r="R18" s="10"/>
      <c r="S18" s="3"/>
      <c r="T18" s="10"/>
      <c r="U18" s="10"/>
      <c r="V18" s="10"/>
      <c r="W18" s="10"/>
      <c r="X18" s="10"/>
      <c r="Y18" s="11"/>
      <c r="Z18" s="10"/>
      <c r="AA18" s="10"/>
      <c r="AB18" s="10"/>
      <c r="AC18" s="10"/>
    </row>
    <row r="19" ht="16.5">
      <c r="B19" s="4" t="s">
        <v>335</v>
      </c>
    </row>
    <row r="20" spans="2:29" ht="16.5">
      <c r="B20" s="1" t="s">
        <v>254</v>
      </c>
      <c r="D20" s="3">
        <v>555</v>
      </c>
      <c r="E20" s="3"/>
      <c r="F20" s="3">
        <v>418</v>
      </c>
      <c r="G20" s="3">
        <v>50</v>
      </c>
      <c r="H20" s="3">
        <v>4</v>
      </c>
      <c r="I20" s="3">
        <v>5</v>
      </c>
      <c r="J20" s="3">
        <v>7</v>
      </c>
      <c r="K20" s="3">
        <v>72</v>
      </c>
      <c r="L20" s="3"/>
      <c r="M20" s="3">
        <v>314</v>
      </c>
      <c r="N20" s="3">
        <v>209</v>
      </c>
      <c r="O20" s="3">
        <v>32</v>
      </c>
      <c r="P20" s="3"/>
      <c r="Q20" s="3">
        <v>121</v>
      </c>
      <c r="R20" s="3">
        <v>434</v>
      </c>
      <c r="S20" s="3"/>
      <c r="T20" s="3">
        <v>22</v>
      </c>
      <c r="U20" s="3">
        <v>116</v>
      </c>
      <c r="V20" s="3">
        <v>95</v>
      </c>
      <c r="W20" s="3">
        <v>76</v>
      </c>
      <c r="X20" s="3">
        <v>246</v>
      </c>
      <c r="Y20" s="3"/>
      <c r="Z20" s="3">
        <v>101</v>
      </c>
      <c r="AA20" s="3">
        <v>61</v>
      </c>
      <c r="AB20" s="3">
        <v>236</v>
      </c>
      <c r="AC20" s="3">
        <v>157</v>
      </c>
    </row>
    <row r="21" spans="2:29" ht="16.5">
      <c r="B21" s="1" t="s">
        <v>255</v>
      </c>
      <c r="D21" s="3">
        <v>442</v>
      </c>
      <c r="E21" s="3"/>
      <c r="F21" s="3">
        <v>304</v>
      </c>
      <c r="G21" s="3">
        <v>70</v>
      </c>
      <c r="H21" s="3">
        <v>2</v>
      </c>
      <c r="I21" s="3">
        <v>7</v>
      </c>
      <c r="J21" s="3">
        <v>0</v>
      </c>
      <c r="K21" s="3">
        <v>58</v>
      </c>
      <c r="L21" s="3"/>
      <c r="M21" s="3">
        <v>249</v>
      </c>
      <c r="N21" s="3">
        <v>169</v>
      </c>
      <c r="O21" s="3">
        <v>24</v>
      </c>
      <c r="P21" s="3"/>
      <c r="Q21" s="3">
        <v>74</v>
      </c>
      <c r="R21" s="3">
        <v>368</v>
      </c>
      <c r="S21" s="3"/>
      <c r="T21" s="3">
        <v>13</v>
      </c>
      <c r="U21" s="3">
        <v>80</v>
      </c>
      <c r="V21" s="3">
        <v>59</v>
      </c>
      <c r="W21" s="3">
        <v>58</v>
      </c>
      <c r="X21" s="3">
        <v>232</v>
      </c>
      <c r="Y21" s="3" t="s">
        <v>238</v>
      </c>
      <c r="Z21" s="3">
        <v>71</v>
      </c>
      <c r="AA21" s="3">
        <v>63</v>
      </c>
      <c r="AB21" s="3">
        <v>172</v>
      </c>
      <c r="AC21" s="3">
        <v>136</v>
      </c>
    </row>
    <row r="22" spans="2:29" ht="16.5">
      <c r="B22" s="1" t="s">
        <v>256</v>
      </c>
      <c r="D22" s="3">
        <v>9</v>
      </c>
      <c r="E22" s="3"/>
      <c r="F22" s="3">
        <v>4</v>
      </c>
      <c r="G22" s="3">
        <v>4</v>
      </c>
      <c r="H22" s="3">
        <v>0</v>
      </c>
      <c r="I22" s="3">
        <v>0</v>
      </c>
      <c r="J22" s="3">
        <v>0</v>
      </c>
      <c r="K22" s="3">
        <v>1</v>
      </c>
      <c r="L22" s="3"/>
      <c r="M22" s="3">
        <v>3</v>
      </c>
      <c r="N22" s="3">
        <v>3</v>
      </c>
      <c r="O22" s="3">
        <v>3</v>
      </c>
      <c r="P22" s="3"/>
      <c r="Q22" s="3">
        <v>0</v>
      </c>
      <c r="R22" s="3">
        <v>9</v>
      </c>
      <c r="S22" s="3"/>
      <c r="T22" s="3">
        <v>0</v>
      </c>
      <c r="U22" s="3">
        <v>1</v>
      </c>
      <c r="V22" s="3">
        <v>0</v>
      </c>
      <c r="W22" s="3">
        <v>0</v>
      </c>
      <c r="X22" s="3">
        <v>8</v>
      </c>
      <c r="Y22" s="3"/>
      <c r="Z22" s="3">
        <v>2</v>
      </c>
      <c r="AA22" s="3">
        <v>2</v>
      </c>
      <c r="AB22" s="3">
        <v>2</v>
      </c>
      <c r="AC22" s="3">
        <v>3</v>
      </c>
    </row>
    <row r="23" spans="2:29" ht="16.5">
      <c r="B23" s="1" t="s">
        <v>257</v>
      </c>
      <c r="D23" s="3">
        <v>16</v>
      </c>
      <c r="E23" s="3"/>
      <c r="F23" s="3">
        <v>7</v>
      </c>
      <c r="G23" s="3">
        <v>4</v>
      </c>
      <c r="H23" s="3">
        <v>1</v>
      </c>
      <c r="I23" s="3">
        <v>0</v>
      </c>
      <c r="J23" s="3">
        <v>1</v>
      </c>
      <c r="K23" s="3">
        <v>3</v>
      </c>
      <c r="L23" s="3"/>
      <c r="M23" s="3">
        <v>10</v>
      </c>
      <c r="N23" s="3">
        <v>5</v>
      </c>
      <c r="O23" s="3">
        <v>1</v>
      </c>
      <c r="P23" s="3"/>
      <c r="Q23" s="3">
        <v>1</v>
      </c>
      <c r="R23" s="3">
        <v>15</v>
      </c>
      <c r="S23" s="3"/>
      <c r="T23" s="3">
        <v>0</v>
      </c>
      <c r="U23" s="3">
        <v>4</v>
      </c>
      <c r="V23" s="3">
        <v>1</v>
      </c>
      <c r="W23" s="3">
        <v>3</v>
      </c>
      <c r="X23" s="3">
        <v>8</v>
      </c>
      <c r="Y23" s="3"/>
      <c r="Z23" s="3">
        <v>1</v>
      </c>
      <c r="AA23" s="3">
        <v>1</v>
      </c>
      <c r="AB23" s="3">
        <v>5</v>
      </c>
      <c r="AC23" s="3">
        <v>9</v>
      </c>
    </row>
    <row r="24" spans="2:29" ht="16.5">
      <c r="B24" s="1" t="s">
        <v>258</v>
      </c>
      <c r="D24" s="3">
        <v>11</v>
      </c>
      <c r="E24" s="3"/>
      <c r="F24" s="3">
        <v>7</v>
      </c>
      <c r="G24" s="3">
        <v>2</v>
      </c>
      <c r="H24" s="3">
        <v>0</v>
      </c>
      <c r="I24" s="3">
        <v>1</v>
      </c>
      <c r="J24" s="3">
        <v>0</v>
      </c>
      <c r="K24" s="3">
        <v>1</v>
      </c>
      <c r="L24" s="3" t="s">
        <v>238</v>
      </c>
      <c r="M24" s="3">
        <v>8</v>
      </c>
      <c r="N24" s="3">
        <v>3</v>
      </c>
      <c r="O24" s="3">
        <v>0</v>
      </c>
      <c r="P24" s="3"/>
      <c r="Q24" s="3">
        <v>0</v>
      </c>
      <c r="R24" s="3">
        <v>11</v>
      </c>
      <c r="S24" s="3"/>
      <c r="T24" s="3">
        <v>0</v>
      </c>
      <c r="U24" s="3">
        <v>1</v>
      </c>
      <c r="V24" s="3">
        <v>1</v>
      </c>
      <c r="W24" s="3">
        <v>0</v>
      </c>
      <c r="X24" s="3">
        <v>9</v>
      </c>
      <c r="Y24" s="3"/>
      <c r="Z24" s="3">
        <v>1</v>
      </c>
      <c r="AA24" s="3">
        <v>4</v>
      </c>
      <c r="AB24" s="3">
        <v>3</v>
      </c>
      <c r="AC24" s="3">
        <v>3</v>
      </c>
    </row>
    <row r="25" spans="2:29" ht="16.5">
      <c r="B25" s="1"/>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2:29" ht="16.5">
      <c r="B26" s="4" t="s">
        <v>336</v>
      </c>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2:29" ht="16.5">
      <c r="B27" s="1" t="s">
        <v>254</v>
      </c>
      <c r="D27" s="10">
        <f>D20/D16</f>
        <v>0.537270087124879</v>
      </c>
      <c r="E27" s="3"/>
      <c r="F27" s="10">
        <f aca="true" t="shared" si="1" ref="F27:K27">F20/F16</f>
        <v>0.5648648648648649</v>
      </c>
      <c r="G27" s="10">
        <f t="shared" si="1"/>
        <v>0.38461538461538464</v>
      </c>
      <c r="H27" s="10">
        <f t="shared" si="1"/>
        <v>0.5714285714285714</v>
      </c>
      <c r="I27" s="10">
        <f t="shared" si="1"/>
        <v>0.38461538461538464</v>
      </c>
      <c r="J27" s="10">
        <f t="shared" si="1"/>
        <v>0.875</v>
      </c>
      <c r="K27" s="10">
        <f t="shared" si="1"/>
        <v>0.5333333333333333</v>
      </c>
      <c r="L27" s="3"/>
      <c r="M27" s="10">
        <f>M20/M16</f>
        <v>0.5376712328767124</v>
      </c>
      <c r="N27" s="10">
        <f>N20/N16</f>
        <v>0.5372750642673522</v>
      </c>
      <c r="O27" s="10">
        <f>O20/O16</f>
        <v>0.5333333333333333</v>
      </c>
      <c r="P27" s="3"/>
      <c r="Q27" s="10">
        <f>Q20/Q16</f>
        <v>0.6173469387755102</v>
      </c>
      <c r="R27" s="10">
        <f>R20/R16</f>
        <v>0.5185185185185185</v>
      </c>
      <c r="S27" s="3"/>
      <c r="T27" s="10">
        <f>T20/T16</f>
        <v>0.6285714285714286</v>
      </c>
      <c r="U27" s="10">
        <f>U20/U16</f>
        <v>0.5742574257425742</v>
      </c>
      <c r="V27" s="10">
        <f>V20/V16</f>
        <v>0.6089743589743589</v>
      </c>
      <c r="W27" s="10">
        <f>W20/W16</f>
        <v>0.5547445255474452</v>
      </c>
      <c r="X27" s="10">
        <f>X20/X16</f>
        <v>0.48906560636182905</v>
      </c>
      <c r="Y27" s="3"/>
      <c r="Z27" s="10">
        <f>Z20/Z16</f>
        <v>0.5738636363636364</v>
      </c>
      <c r="AA27" s="10">
        <f>AA20/AA16</f>
        <v>0.46564885496183206</v>
      </c>
      <c r="AB27" s="10">
        <f>AB20/AB16</f>
        <v>0.5645933014354066</v>
      </c>
      <c r="AC27" s="10">
        <f>AC20/AC16</f>
        <v>0.5097402597402597</v>
      </c>
    </row>
    <row r="28" spans="2:29" ht="16.5">
      <c r="B28" s="1" t="s">
        <v>255</v>
      </c>
      <c r="D28" s="10">
        <f>D21/D16</f>
        <v>0.42787996127783157</v>
      </c>
      <c r="E28" s="3"/>
      <c r="F28" s="10">
        <f aca="true" t="shared" si="2" ref="F28:K28">F21/F16</f>
        <v>0.41081081081081083</v>
      </c>
      <c r="G28" s="10">
        <f t="shared" si="2"/>
        <v>0.5384615384615384</v>
      </c>
      <c r="H28" s="10">
        <f t="shared" si="2"/>
        <v>0.2857142857142857</v>
      </c>
      <c r="I28" s="10">
        <f t="shared" si="2"/>
        <v>0.5384615384615384</v>
      </c>
      <c r="J28" s="10">
        <f t="shared" si="2"/>
        <v>0</v>
      </c>
      <c r="K28" s="10">
        <f t="shared" si="2"/>
        <v>0.42962962962962964</v>
      </c>
      <c r="L28" s="3"/>
      <c r="M28" s="10">
        <f>M21/M16</f>
        <v>0.4263698630136986</v>
      </c>
      <c r="N28" s="10">
        <f>N21/N16</f>
        <v>0.43444730077120824</v>
      </c>
      <c r="O28" s="10">
        <f>O21/O16</f>
        <v>0.4</v>
      </c>
      <c r="P28" s="3"/>
      <c r="Q28" s="10">
        <f>Q21/Q16</f>
        <v>0.37755102040816324</v>
      </c>
      <c r="R28" s="10">
        <f>R21/R16</f>
        <v>0.43966547192353644</v>
      </c>
      <c r="S28" s="3"/>
      <c r="T28" s="10">
        <f>T21/T16</f>
        <v>0.37142857142857144</v>
      </c>
      <c r="U28" s="10">
        <f>U21/U16</f>
        <v>0.39603960396039606</v>
      </c>
      <c r="V28" s="10">
        <f>V21/V16</f>
        <v>0.3782051282051282</v>
      </c>
      <c r="W28" s="10">
        <f>W21/W16</f>
        <v>0.4233576642335766</v>
      </c>
      <c r="X28" s="10">
        <f>X21/X16</f>
        <v>0.46123260437375746</v>
      </c>
      <c r="Y28" s="3"/>
      <c r="Z28" s="10">
        <f>Z21/Z16</f>
        <v>0.4034090909090909</v>
      </c>
      <c r="AA28" s="10">
        <f>AA21/AA16</f>
        <v>0.48091603053435117</v>
      </c>
      <c r="AB28" s="10">
        <f>AB21/AB16</f>
        <v>0.41148325358851673</v>
      </c>
      <c r="AC28" s="10">
        <f>AC21/AC16</f>
        <v>0.44155844155844154</v>
      </c>
    </row>
    <row r="29" spans="2:29" ht="16.5">
      <c r="B29" s="1" t="s">
        <v>256</v>
      </c>
      <c r="D29" s="10">
        <f>D22/D16</f>
        <v>0.008712487899322363</v>
      </c>
      <c r="E29" s="3"/>
      <c r="F29" s="10">
        <f aca="true" t="shared" si="3" ref="F29:K29">F22/F16</f>
        <v>0.005405405405405406</v>
      </c>
      <c r="G29" s="10">
        <f t="shared" si="3"/>
        <v>0.03076923076923077</v>
      </c>
      <c r="H29" s="10">
        <f t="shared" si="3"/>
        <v>0</v>
      </c>
      <c r="I29" s="10">
        <f t="shared" si="3"/>
        <v>0</v>
      </c>
      <c r="J29" s="10">
        <f t="shared" si="3"/>
        <v>0</v>
      </c>
      <c r="K29" s="10">
        <f t="shared" si="3"/>
        <v>0.007407407407407408</v>
      </c>
      <c r="L29" s="3"/>
      <c r="M29" s="10">
        <f>M22/M16</f>
        <v>0.005136986301369863</v>
      </c>
      <c r="N29" s="10">
        <f>N22/N16</f>
        <v>0.007712082262210797</v>
      </c>
      <c r="O29" s="10">
        <f>O22/O16</f>
        <v>0.05</v>
      </c>
      <c r="P29" s="3"/>
      <c r="Q29" s="10">
        <f>Q22/Q16</f>
        <v>0</v>
      </c>
      <c r="R29" s="10">
        <f>R22/R16</f>
        <v>0.010752688172043012</v>
      </c>
      <c r="S29" s="3"/>
      <c r="T29" s="10">
        <f>T22/T16</f>
        <v>0</v>
      </c>
      <c r="U29" s="10">
        <f>U22/U16</f>
        <v>0.0049504950495049506</v>
      </c>
      <c r="V29" s="10">
        <f>V22/V16</f>
        <v>0</v>
      </c>
      <c r="W29" s="10">
        <f>W22/W16</f>
        <v>0</v>
      </c>
      <c r="X29" s="10">
        <f>X22/X16</f>
        <v>0.015904572564612324</v>
      </c>
      <c r="Y29" s="3"/>
      <c r="Z29" s="10">
        <f>Z22/Z16</f>
        <v>0.011363636363636364</v>
      </c>
      <c r="AA29" s="10">
        <f>AA22/AA16</f>
        <v>0.015267175572519083</v>
      </c>
      <c r="AB29" s="10">
        <f>AB22/AB16</f>
        <v>0.004784688995215311</v>
      </c>
      <c r="AC29" s="10">
        <f>AC22/AC16</f>
        <v>0.00974025974025974</v>
      </c>
    </row>
    <row r="30" spans="2:29" ht="16.5">
      <c r="B30" s="1" t="s">
        <v>257</v>
      </c>
      <c r="D30" s="10">
        <f>D23/D16</f>
        <v>0.015488867376573089</v>
      </c>
      <c r="E30" s="3"/>
      <c r="F30" s="10">
        <f aca="true" t="shared" si="4" ref="F30:K30">F23/F16</f>
        <v>0.00945945945945946</v>
      </c>
      <c r="G30" s="10">
        <f t="shared" si="4"/>
        <v>0.03076923076923077</v>
      </c>
      <c r="H30" s="10">
        <f t="shared" si="4"/>
        <v>0.14285714285714285</v>
      </c>
      <c r="I30" s="10">
        <f t="shared" si="4"/>
        <v>0</v>
      </c>
      <c r="J30" s="10">
        <f t="shared" si="4"/>
        <v>0.125</v>
      </c>
      <c r="K30" s="10">
        <f t="shared" si="4"/>
        <v>0.022222222222222223</v>
      </c>
      <c r="L30" s="3"/>
      <c r="M30" s="10">
        <f>M23/M16</f>
        <v>0.017123287671232876</v>
      </c>
      <c r="N30" s="10">
        <f>N23/N16</f>
        <v>0.012853470437017995</v>
      </c>
      <c r="O30" s="10">
        <f>O23/O16</f>
        <v>0.016666666666666666</v>
      </c>
      <c r="P30" s="3"/>
      <c r="Q30" s="10">
        <f>Q23/Q16</f>
        <v>0.00510204081632653</v>
      </c>
      <c r="R30" s="10">
        <f>R23/R16</f>
        <v>0.017921146953405017</v>
      </c>
      <c r="S30" s="3"/>
      <c r="T30" s="10">
        <f>T23/T16</f>
        <v>0</v>
      </c>
      <c r="U30" s="10">
        <f>U23/U16</f>
        <v>0.019801980198019802</v>
      </c>
      <c r="V30" s="10">
        <f>V23/V16</f>
        <v>0.00641025641025641</v>
      </c>
      <c r="W30" s="10">
        <f>W23/W16</f>
        <v>0.021897810218978103</v>
      </c>
      <c r="X30" s="10">
        <f>X23/X16</f>
        <v>0.015904572564612324</v>
      </c>
      <c r="Y30" s="3"/>
      <c r="Z30" s="10">
        <f>Z23/Z16</f>
        <v>0.005681818181818182</v>
      </c>
      <c r="AA30" s="10">
        <f>AA23/AA16</f>
        <v>0.007633587786259542</v>
      </c>
      <c r="AB30" s="10">
        <f>AB23/AB16</f>
        <v>0.011961722488038277</v>
      </c>
      <c r="AC30" s="10">
        <f>AC23/AC16</f>
        <v>0.02922077922077922</v>
      </c>
    </row>
    <row r="31" spans="2:29" ht="16.5">
      <c r="B31" s="1" t="s">
        <v>258</v>
      </c>
      <c r="D31" s="10">
        <f>D24/D16</f>
        <v>0.010648596321393998</v>
      </c>
      <c r="E31" s="3"/>
      <c r="F31" s="10">
        <f aca="true" t="shared" si="5" ref="F31:K31">F24/F16</f>
        <v>0.00945945945945946</v>
      </c>
      <c r="G31" s="10">
        <f t="shared" si="5"/>
        <v>0.015384615384615385</v>
      </c>
      <c r="H31" s="10">
        <f t="shared" si="5"/>
        <v>0</v>
      </c>
      <c r="I31" s="10">
        <f t="shared" si="5"/>
        <v>0.07692307692307693</v>
      </c>
      <c r="J31" s="10">
        <f t="shared" si="5"/>
        <v>0</v>
      </c>
      <c r="K31" s="10">
        <f t="shared" si="5"/>
        <v>0.007407407407407408</v>
      </c>
      <c r="L31" s="3"/>
      <c r="M31" s="10">
        <f>M24/M16</f>
        <v>0.0136986301369863</v>
      </c>
      <c r="N31" s="10">
        <f>N24/N16</f>
        <v>0.007712082262210797</v>
      </c>
      <c r="O31" s="10">
        <f>O24/O16</f>
        <v>0</v>
      </c>
      <c r="P31" s="3"/>
      <c r="Q31" s="10">
        <f>Q24/Q16</f>
        <v>0</v>
      </c>
      <c r="R31" s="10">
        <f>R24/R16</f>
        <v>0.013142174432497013</v>
      </c>
      <c r="S31" s="3"/>
      <c r="T31" s="10">
        <f>T24/T16</f>
        <v>0</v>
      </c>
      <c r="U31" s="10">
        <f>U24/U16</f>
        <v>0.0049504950495049506</v>
      </c>
      <c r="V31" s="10">
        <f>V24/V16</f>
        <v>0.00641025641025641</v>
      </c>
      <c r="W31" s="10">
        <f>W24/W16</f>
        <v>0</v>
      </c>
      <c r="X31" s="10">
        <f>X24/X16</f>
        <v>0.017892644135188866</v>
      </c>
      <c r="Y31" s="3"/>
      <c r="Z31" s="10">
        <f>Z24/Z16</f>
        <v>0.005681818181818182</v>
      </c>
      <c r="AA31" s="10">
        <f>AA24/AA16</f>
        <v>0.030534351145038167</v>
      </c>
      <c r="AB31" s="10">
        <f>AB24/AB16</f>
        <v>0.007177033492822967</v>
      </c>
      <c r="AC31" s="10">
        <f>AC24/AC16</f>
        <v>0.00974025974025974</v>
      </c>
    </row>
    <row r="32" spans="2:29" ht="16.5">
      <c r="B32" s="1"/>
      <c r="D32" s="10"/>
      <c r="E32" s="3"/>
      <c r="F32" s="10"/>
      <c r="G32" s="10"/>
      <c r="H32" s="10"/>
      <c r="I32" s="10"/>
      <c r="J32" s="10"/>
      <c r="K32" s="10"/>
      <c r="L32" s="3"/>
      <c r="M32" s="10"/>
      <c r="N32" s="10"/>
      <c r="O32" s="10"/>
      <c r="P32" s="3"/>
      <c r="Q32" s="10"/>
      <c r="R32" s="10"/>
      <c r="S32" s="3"/>
      <c r="T32" s="10"/>
      <c r="U32" s="10"/>
      <c r="V32" s="10"/>
      <c r="W32" s="10"/>
      <c r="X32" s="10"/>
      <c r="Y32" s="3"/>
      <c r="Z32" s="10"/>
      <c r="AA32" s="10"/>
      <c r="AB32" s="10"/>
      <c r="AC32" s="10"/>
    </row>
    <row r="33" spans="2:29" ht="16.5">
      <c r="B33" s="1" t="s">
        <v>337</v>
      </c>
      <c r="D33" s="10">
        <f>SUM(D27:D28)</f>
        <v>0.9651500484027106</v>
      </c>
      <c r="E33" s="3"/>
      <c r="F33" s="10">
        <f aca="true" t="shared" si="6" ref="F33:K33">SUM(F27:F28)</f>
        <v>0.9756756756756757</v>
      </c>
      <c r="G33" s="48">
        <f t="shared" si="6"/>
        <v>0.9230769230769231</v>
      </c>
      <c r="H33" s="48">
        <f t="shared" si="6"/>
        <v>0.8571428571428571</v>
      </c>
      <c r="I33" s="48">
        <f t="shared" si="6"/>
        <v>0.9230769230769231</v>
      </c>
      <c r="J33" s="48">
        <f t="shared" si="6"/>
        <v>0.875</v>
      </c>
      <c r="K33" s="10">
        <f t="shared" si="6"/>
        <v>0.962962962962963</v>
      </c>
      <c r="L33" s="3"/>
      <c r="M33" s="10">
        <f>SUM(M27:M28)</f>
        <v>0.964041095890411</v>
      </c>
      <c r="N33" s="10">
        <f>SUM(N27:N28)</f>
        <v>0.9717223650385605</v>
      </c>
      <c r="O33" s="48">
        <f>SUM(O27:O28)</f>
        <v>0.9333333333333333</v>
      </c>
      <c r="P33" s="3"/>
      <c r="Q33" s="48">
        <f>SUM(Q27:Q28)</f>
        <v>0.9948979591836734</v>
      </c>
      <c r="R33" s="10">
        <f>SUM(R27:R28)</f>
        <v>0.9581839904420549</v>
      </c>
      <c r="S33" s="3"/>
      <c r="T33" s="48">
        <f>SUM(T27:T28)</f>
        <v>1</v>
      </c>
      <c r="U33" s="10">
        <f>SUM(U27:U28)</f>
        <v>0.9702970297029703</v>
      </c>
      <c r="V33" s="48">
        <f>SUM(V27:V28)</f>
        <v>0.9871794871794871</v>
      </c>
      <c r="W33" s="10">
        <f>SUM(W27:W28)</f>
        <v>0.9781021897810218</v>
      </c>
      <c r="X33" s="10">
        <f>SUM(X27:X28)</f>
        <v>0.9502982107355865</v>
      </c>
      <c r="Y33" s="3"/>
      <c r="Z33" s="10">
        <f>SUM(Z27:Z28)</f>
        <v>0.9772727272727273</v>
      </c>
      <c r="AA33" s="10">
        <f>SUM(AA27:AA28)</f>
        <v>0.9465648854961832</v>
      </c>
      <c r="AB33" s="10">
        <f>SUM(AB27:AB28)</f>
        <v>0.9760765550239234</v>
      </c>
      <c r="AC33" s="10">
        <f>SUM(AC27:AC28)</f>
        <v>0.9512987012987013</v>
      </c>
    </row>
    <row r="34" spans="2:29" ht="16.5">
      <c r="B34" s="1" t="s">
        <v>339</v>
      </c>
      <c r="D34" s="10">
        <f>D29</f>
        <v>0.008712487899322363</v>
      </c>
      <c r="E34" s="3"/>
      <c r="F34" s="10">
        <f aca="true" t="shared" si="7" ref="F34:K34">F29</f>
        <v>0.005405405405405406</v>
      </c>
      <c r="G34" s="10">
        <f t="shared" si="7"/>
        <v>0.03076923076923077</v>
      </c>
      <c r="H34" s="10">
        <f t="shared" si="7"/>
        <v>0</v>
      </c>
      <c r="I34" s="10">
        <f t="shared" si="7"/>
        <v>0</v>
      </c>
      <c r="J34" s="10">
        <f t="shared" si="7"/>
        <v>0</v>
      </c>
      <c r="K34" s="10">
        <f t="shared" si="7"/>
        <v>0.007407407407407408</v>
      </c>
      <c r="L34" s="3"/>
      <c r="M34" s="10">
        <f>M29</f>
        <v>0.005136986301369863</v>
      </c>
      <c r="N34" s="10">
        <f>N29</f>
        <v>0.007712082262210797</v>
      </c>
      <c r="O34" s="10">
        <f>O29</f>
        <v>0.05</v>
      </c>
      <c r="P34" s="3"/>
      <c r="Q34" s="10">
        <f>Q29</f>
        <v>0</v>
      </c>
      <c r="R34" s="10">
        <f>R29</f>
        <v>0.010752688172043012</v>
      </c>
      <c r="S34" s="3"/>
      <c r="T34" s="10">
        <f>T29</f>
        <v>0</v>
      </c>
      <c r="U34" s="10">
        <f>U29</f>
        <v>0.0049504950495049506</v>
      </c>
      <c r="V34" s="10">
        <f>V29</f>
        <v>0</v>
      </c>
      <c r="W34" s="10">
        <f>W29</f>
        <v>0</v>
      </c>
      <c r="X34" s="10">
        <f>X29</f>
        <v>0.015904572564612324</v>
      </c>
      <c r="Y34" s="3"/>
      <c r="Z34" s="10">
        <f>Z29</f>
        <v>0.011363636363636364</v>
      </c>
      <c r="AA34" s="10">
        <f>AA29</f>
        <v>0.015267175572519083</v>
      </c>
      <c r="AB34" s="10">
        <f>AB29</f>
        <v>0.004784688995215311</v>
      </c>
      <c r="AC34" s="10">
        <f>AC29</f>
        <v>0.00974025974025974</v>
      </c>
    </row>
    <row r="35" spans="2:29" ht="16.5">
      <c r="B35" s="1" t="s">
        <v>338</v>
      </c>
      <c r="D35" s="10">
        <f>SUM(D30:D31)</f>
        <v>0.026137463697967087</v>
      </c>
      <c r="E35" s="3"/>
      <c r="F35" s="10">
        <f aca="true" t="shared" si="8" ref="F35:K35">SUM(F30:F31)</f>
        <v>0.01891891891891892</v>
      </c>
      <c r="G35" s="48">
        <f t="shared" si="8"/>
        <v>0.046153846153846156</v>
      </c>
      <c r="H35" s="48">
        <f t="shared" si="8"/>
        <v>0.14285714285714285</v>
      </c>
      <c r="I35" s="48">
        <f t="shared" si="8"/>
        <v>0.07692307692307693</v>
      </c>
      <c r="J35" s="48">
        <f t="shared" si="8"/>
        <v>0.125</v>
      </c>
      <c r="K35" s="10">
        <f t="shared" si="8"/>
        <v>0.02962962962962963</v>
      </c>
      <c r="L35" s="3"/>
      <c r="M35" s="10">
        <f>SUM(M30:M31)</f>
        <v>0.030821917808219176</v>
      </c>
      <c r="N35" s="10">
        <f>SUM(N30:N31)</f>
        <v>0.020565552699228794</v>
      </c>
      <c r="O35" s="10">
        <f>SUM(O30:O31)</f>
        <v>0.016666666666666666</v>
      </c>
      <c r="P35" s="3"/>
      <c r="Q35" s="48">
        <f>SUM(Q30:Q31)</f>
        <v>0.00510204081632653</v>
      </c>
      <c r="R35" s="10">
        <f>SUM(R30:R31)</f>
        <v>0.03106332138590203</v>
      </c>
      <c r="S35" s="3"/>
      <c r="T35" s="48">
        <f>SUM(T30:T31)</f>
        <v>0</v>
      </c>
      <c r="U35" s="10">
        <f>SUM(U30:U31)</f>
        <v>0.024752475247524754</v>
      </c>
      <c r="V35" s="10">
        <f>SUM(V30:V31)</f>
        <v>0.01282051282051282</v>
      </c>
      <c r="W35" s="10">
        <f>SUM(W30:W31)</f>
        <v>0.021897810218978103</v>
      </c>
      <c r="X35" s="10">
        <f>SUM(X30:X31)</f>
        <v>0.033797216699801194</v>
      </c>
      <c r="Y35" s="3"/>
      <c r="Z35" s="10">
        <f>SUM(Z30:Z31)</f>
        <v>0.011363636363636364</v>
      </c>
      <c r="AA35" s="10">
        <f>SUM(AA30:AA31)</f>
        <v>0.03816793893129771</v>
      </c>
      <c r="AB35" s="10">
        <f>SUM(AB30:AB31)</f>
        <v>0.019138755980861243</v>
      </c>
      <c r="AC35" s="10">
        <f>SUM(AC30:AC31)</f>
        <v>0.03896103896103896</v>
      </c>
    </row>
    <row r="36" spans="2:29" ht="16.5">
      <c r="B36" s="1"/>
      <c r="D36" s="10"/>
      <c r="E36" s="3"/>
      <c r="F36" s="10"/>
      <c r="G36" s="10"/>
      <c r="H36" s="10"/>
      <c r="I36" s="10"/>
      <c r="J36" s="10"/>
      <c r="K36" s="10"/>
      <c r="L36" s="3"/>
      <c r="M36" s="10"/>
      <c r="N36" s="10"/>
      <c r="O36" s="10"/>
      <c r="P36" s="3"/>
      <c r="Q36" s="10"/>
      <c r="R36" s="10"/>
      <c r="S36" s="3"/>
      <c r="T36" s="10"/>
      <c r="U36" s="10"/>
      <c r="V36" s="10"/>
      <c r="W36" s="10"/>
      <c r="X36" s="10"/>
      <c r="Y36" s="3"/>
      <c r="Z36" s="10"/>
      <c r="AA36" s="10"/>
      <c r="AB36" s="10"/>
      <c r="AC36" s="10"/>
    </row>
    <row r="37" spans="2:29" ht="16.5">
      <c r="B37" s="1" t="s">
        <v>285</v>
      </c>
      <c r="D37" s="10">
        <f>((0.965*0.026)/1033)^0.5</f>
        <v>0.004928334419952512</v>
      </c>
      <c r="E37" s="3"/>
      <c r="F37" s="10"/>
      <c r="G37" s="10"/>
      <c r="H37" s="10"/>
      <c r="I37" s="10"/>
      <c r="J37" s="10"/>
      <c r="K37" s="10"/>
      <c r="L37" s="3"/>
      <c r="M37" s="10"/>
      <c r="N37" s="10"/>
      <c r="O37" s="10"/>
      <c r="P37" s="3"/>
      <c r="Q37" s="10"/>
      <c r="R37" s="10"/>
      <c r="S37" s="3"/>
      <c r="T37" s="10"/>
      <c r="U37" s="10"/>
      <c r="V37" s="10"/>
      <c r="W37" s="10"/>
      <c r="X37" s="10"/>
      <c r="Y37" s="3"/>
      <c r="Z37" s="10"/>
      <c r="AA37" s="10"/>
      <c r="AB37" s="10"/>
      <c r="AC37" s="10"/>
    </row>
    <row r="38" ht="16.5">
      <c r="B38" s="1"/>
    </row>
    <row r="39" spans="2:26" ht="16.5">
      <c r="B39" s="1" t="s">
        <v>24</v>
      </c>
      <c r="E39" s="1"/>
      <c r="F39" s="3">
        <v>0.0004</v>
      </c>
      <c r="G39" s="1"/>
      <c r="H39" s="1"/>
      <c r="I39" s="1"/>
      <c r="J39" s="1"/>
      <c r="K39" s="1"/>
      <c r="L39" s="1"/>
      <c r="M39" s="3">
        <v>0.6628</v>
      </c>
      <c r="N39" s="1"/>
      <c r="O39" s="1"/>
      <c r="P39" s="1"/>
      <c r="Q39" s="3">
        <v>0.0194</v>
      </c>
      <c r="R39" s="1"/>
      <c r="S39" s="1"/>
      <c r="T39" s="3">
        <v>0.0101</v>
      </c>
      <c r="U39" s="1"/>
      <c r="V39" s="1"/>
      <c r="W39" s="1"/>
      <c r="X39" s="1"/>
      <c r="Y39" s="1"/>
      <c r="Z39" s="1" t="s">
        <v>25</v>
      </c>
    </row>
    <row r="40" spans="2:26" ht="16.5">
      <c r="B40" s="1" t="s">
        <v>355</v>
      </c>
      <c r="E40" s="1"/>
      <c r="F40" s="1" t="s">
        <v>267</v>
      </c>
      <c r="G40" s="1"/>
      <c r="H40" s="1"/>
      <c r="I40" s="1"/>
      <c r="J40" s="1"/>
      <c r="K40" s="1"/>
      <c r="L40" s="1"/>
      <c r="M40" s="1" t="s">
        <v>263</v>
      </c>
      <c r="N40" s="1"/>
      <c r="O40" s="1"/>
      <c r="P40" s="1"/>
      <c r="Q40" s="1" t="s">
        <v>263</v>
      </c>
      <c r="R40" s="1"/>
      <c r="S40" s="1"/>
      <c r="T40" s="1" t="s">
        <v>263</v>
      </c>
      <c r="U40" s="1"/>
      <c r="V40" s="1"/>
      <c r="W40" s="1"/>
      <c r="X40" s="1"/>
      <c r="Y40" s="1"/>
      <c r="Z40" s="1" t="s">
        <v>267</v>
      </c>
    </row>
    <row r="41" spans="2:26" ht="16.5">
      <c r="B41" s="1"/>
      <c r="E41" s="1"/>
      <c r="F41" s="1" t="s">
        <v>281</v>
      </c>
      <c r="G41" s="1"/>
      <c r="H41" s="1"/>
      <c r="I41" s="1"/>
      <c r="J41" s="1"/>
      <c r="K41" s="1"/>
      <c r="L41" s="1"/>
      <c r="M41" s="1" t="s">
        <v>280</v>
      </c>
      <c r="N41" s="1"/>
      <c r="O41" s="1"/>
      <c r="P41" s="1"/>
      <c r="Q41" s="1" t="s">
        <v>282</v>
      </c>
      <c r="R41" s="1"/>
      <c r="S41" s="1"/>
      <c r="T41" s="1" t="s">
        <v>280</v>
      </c>
      <c r="U41" s="1"/>
      <c r="V41" s="1"/>
      <c r="W41" s="1"/>
      <c r="X41" s="1"/>
      <c r="Y41" s="1"/>
      <c r="Z41" s="1" t="s">
        <v>281</v>
      </c>
    </row>
    <row r="42" ht="16.5">
      <c r="B42" s="1"/>
    </row>
    <row r="43" spans="2:15" ht="16.5">
      <c r="B43" s="1"/>
      <c r="O43" s="1" t="s">
        <v>74</v>
      </c>
    </row>
    <row r="44" spans="2:15" ht="16.5">
      <c r="B44" s="1"/>
      <c r="O44" s="1"/>
    </row>
    <row r="45" spans="2:15" ht="16.5">
      <c r="B45" s="1"/>
      <c r="O45" s="68" t="s">
        <v>78</v>
      </c>
    </row>
    <row r="46" ht="16.5">
      <c r="B46"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2:AA35"/>
  <sheetViews>
    <sheetView tabSelected="1" workbookViewId="0" topLeftCell="A2">
      <pane xSplit="2115" ySplit="3780" topLeftCell="B11" activePane="topLeft" state="split"/>
      <selection pane="topLeft" activeCell="D1" sqref="D1"/>
      <selection pane="topRight" activeCell="B2" sqref="B2"/>
      <selection pane="bottomLeft" activeCell="A11" sqref="A11"/>
      <selection pane="bottomRight" activeCell="B11" sqref="B11"/>
    </sheetView>
  </sheetViews>
  <sheetFormatPr defaultColWidth="9.140625" defaultRowHeight="12.75"/>
  <cols>
    <col min="1" max="1" width="14.28125" style="0" customWidth="1"/>
    <col min="2" max="2" width="3.7109375" style="0" customWidth="1"/>
    <col min="3" max="3" width="10.421875" style="0" customWidth="1"/>
    <col min="4" max="4" width="14.7109375" style="0" customWidth="1"/>
    <col min="5" max="5" width="10.28125" style="0" customWidth="1"/>
    <col min="6" max="6" width="11.00390625" style="0" customWidth="1"/>
    <col min="7" max="8" width="10.421875" style="0" customWidth="1"/>
    <col min="9" max="9" width="3.7109375" style="0" customWidth="1"/>
    <col min="10" max="10" width="8.57421875" style="0" customWidth="1"/>
    <col min="11" max="11" width="10.57421875" style="0" customWidth="1"/>
    <col min="12" max="12" width="10.28125" style="0" customWidth="1"/>
    <col min="13" max="13" width="3.7109375" style="0" customWidth="1"/>
    <col min="14" max="15" width="11.7109375" style="0" customWidth="1"/>
    <col min="16" max="16" width="3.7109375" style="0" customWidth="1"/>
    <col min="17" max="17" width="10.140625" style="0" customWidth="1"/>
    <col min="19" max="19" width="9.8515625" style="0" customWidth="1"/>
    <col min="20" max="21" width="9.57421875" style="0" customWidth="1"/>
    <col min="22" max="22" width="3.7109375" style="0" customWidth="1"/>
    <col min="23" max="23" width="11.7109375" style="0" customWidth="1"/>
    <col min="24" max="24" width="11.421875" style="0" customWidth="1"/>
    <col min="25" max="25" width="10.00390625" style="0" customWidth="1"/>
    <col min="26" max="26" width="10.140625" style="0" customWidth="1"/>
  </cols>
  <sheetData>
    <row r="1" ht="19.5" customHeight="1"/>
    <row r="2" ht="19.5" customHeight="1">
      <c r="D2" s="33" t="s">
        <v>82</v>
      </c>
    </row>
    <row r="3" ht="19.5" customHeight="1"/>
    <row r="4" spans="4:15" ht="19.5" customHeight="1">
      <c r="D4" s="24" t="s">
        <v>329</v>
      </c>
      <c r="E4" s="24"/>
      <c r="F4" s="24"/>
      <c r="G4" s="24"/>
      <c r="H4" s="24"/>
      <c r="I4" s="24"/>
      <c r="J4" s="24"/>
      <c r="K4" s="24"/>
      <c r="L4" s="24"/>
      <c r="M4" s="24"/>
      <c r="N4" s="24"/>
      <c r="O4" s="24"/>
    </row>
    <row r="5" spans="4:15" ht="19.5" customHeight="1">
      <c r="D5" s="24" t="s">
        <v>330</v>
      </c>
      <c r="E5" s="24"/>
      <c r="F5" s="24"/>
      <c r="G5" s="24"/>
      <c r="H5" s="24"/>
      <c r="I5" s="24"/>
      <c r="J5" s="24"/>
      <c r="K5" s="24"/>
      <c r="L5" s="24"/>
      <c r="M5" s="24"/>
      <c r="N5" s="24"/>
      <c r="O5" s="24"/>
    </row>
    <row r="6" spans="4:15" ht="19.5" customHeight="1">
      <c r="D6" s="24" t="s">
        <v>331</v>
      </c>
      <c r="E6" s="24"/>
      <c r="F6" s="24"/>
      <c r="G6" s="24"/>
      <c r="H6" s="24"/>
      <c r="I6" s="24"/>
      <c r="J6" s="24"/>
      <c r="K6" s="24"/>
      <c r="L6" s="24"/>
      <c r="M6" s="24"/>
      <c r="N6" s="24"/>
      <c r="O6" s="24"/>
    </row>
    <row r="7" ht="19.5" customHeight="1"/>
    <row r="8" spans="3:26" ht="19.5" customHeight="1">
      <c r="C8" s="2" t="s">
        <v>324</v>
      </c>
      <c r="D8" s="2" t="s">
        <v>325</v>
      </c>
      <c r="E8" s="2"/>
      <c r="F8" s="2"/>
      <c r="G8" s="2" t="s">
        <v>326</v>
      </c>
      <c r="H8" s="1"/>
      <c r="I8" s="1"/>
      <c r="K8" s="2"/>
      <c r="L8" s="1"/>
      <c r="M8" s="1"/>
      <c r="N8" s="1"/>
      <c r="O8" s="1"/>
      <c r="P8" s="1"/>
      <c r="Q8" s="2" t="s">
        <v>349</v>
      </c>
      <c r="R8" s="1"/>
      <c r="S8" s="1"/>
      <c r="W8" s="2" t="s">
        <v>81</v>
      </c>
      <c r="X8" s="1"/>
      <c r="Y8" s="1"/>
      <c r="Z8" s="1"/>
    </row>
    <row r="9" spans="3:26" ht="19.5" customHeight="1">
      <c r="C9" s="1"/>
      <c r="D9" s="3" t="s">
        <v>223</v>
      </c>
      <c r="E9" s="3"/>
      <c r="F9" s="3"/>
      <c r="G9" s="1"/>
      <c r="H9" s="3" t="s">
        <v>238</v>
      </c>
      <c r="I9" s="1"/>
      <c r="J9" s="1" t="s">
        <v>79</v>
      </c>
      <c r="L9" s="3" t="s">
        <v>80</v>
      </c>
      <c r="M9" s="1"/>
      <c r="N9" s="2" t="s">
        <v>22</v>
      </c>
      <c r="O9" s="1"/>
      <c r="P9" s="1"/>
      <c r="S9" s="3" t="s">
        <v>235</v>
      </c>
      <c r="T9" s="3" t="s">
        <v>236</v>
      </c>
      <c r="W9" s="3" t="s">
        <v>241</v>
      </c>
      <c r="X9" s="3" t="s">
        <v>243</v>
      </c>
      <c r="Y9" s="3"/>
      <c r="Z9" s="3"/>
    </row>
    <row r="10" spans="1:26" ht="19.5" customHeight="1">
      <c r="A10" s="38" t="s">
        <v>327</v>
      </c>
      <c r="C10" s="37" t="s">
        <v>222</v>
      </c>
      <c r="D10" s="5" t="s">
        <v>342</v>
      </c>
      <c r="E10" s="5" t="s">
        <v>246</v>
      </c>
      <c r="F10" s="5" t="s">
        <v>343</v>
      </c>
      <c r="G10" s="5" t="s">
        <v>344</v>
      </c>
      <c r="H10" s="5" t="s">
        <v>345</v>
      </c>
      <c r="I10" s="1"/>
      <c r="J10" s="5" t="s">
        <v>220</v>
      </c>
      <c r="K10" s="5" t="s">
        <v>221</v>
      </c>
      <c r="L10" s="5" t="s">
        <v>347</v>
      </c>
      <c r="M10" s="1"/>
      <c r="N10" s="5" t="s">
        <v>225</v>
      </c>
      <c r="O10" s="5" t="s">
        <v>226</v>
      </c>
      <c r="P10" s="3"/>
      <c r="Q10" s="5" t="s">
        <v>227</v>
      </c>
      <c r="R10" s="5" t="s">
        <v>228</v>
      </c>
      <c r="S10" s="5" t="s">
        <v>234</v>
      </c>
      <c r="T10" s="5" t="s">
        <v>234</v>
      </c>
      <c r="U10" s="5" t="s">
        <v>229</v>
      </c>
      <c r="W10" s="5" t="s">
        <v>242</v>
      </c>
      <c r="X10" s="5" t="s">
        <v>242</v>
      </c>
      <c r="Y10" s="5" t="s">
        <v>244</v>
      </c>
      <c r="Z10" s="5" t="s">
        <v>245</v>
      </c>
    </row>
    <row r="11" ht="9.75" customHeight="1"/>
    <row r="12" spans="1:27" ht="19.5" customHeight="1">
      <c r="A12" s="3">
        <v>1</v>
      </c>
      <c r="B12" s="31"/>
      <c r="C12" s="40" t="s">
        <v>328</v>
      </c>
      <c r="D12" s="40" t="s">
        <v>332</v>
      </c>
      <c r="E12" s="40"/>
      <c r="F12" s="40"/>
      <c r="G12" s="40" t="s">
        <v>332</v>
      </c>
      <c r="H12" s="40" t="s">
        <v>332</v>
      </c>
      <c r="I12" s="40"/>
      <c r="J12" s="40"/>
      <c r="K12" s="40"/>
      <c r="L12" s="40" t="s">
        <v>332</v>
      </c>
      <c r="M12" s="40"/>
      <c r="N12" s="40"/>
      <c r="O12" s="40"/>
      <c r="P12" s="40"/>
      <c r="Q12" s="40" t="s">
        <v>328</v>
      </c>
      <c r="R12" s="40"/>
      <c r="S12" s="40" t="s">
        <v>328</v>
      </c>
      <c r="T12" s="40"/>
      <c r="U12" s="40"/>
      <c r="V12" s="40"/>
      <c r="W12" s="40" t="s">
        <v>328</v>
      </c>
      <c r="X12" s="40" t="s">
        <v>332</v>
      </c>
      <c r="Y12" s="40"/>
      <c r="Z12" s="41"/>
      <c r="AA12" s="39"/>
    </row>
    <row r="13" spans="1:27" ht="19.5" customHeight="1">
      <c r="A13" s="3">
        <v>2</v>
      </c>
      <c r="B13" s="31"/>
      <c r="C13" s="40"/>
      <c r="D13" s="40" t="s">
        <v>332</v>
      </c>
      <c r="E13" s="40" t="s">
        <v>332</v>
      </c>
      <c r="F13" s="40" t="s">
        <v>332</v>
      </c>
      <c r="G13" s="40" t="s">
        <v>332</v>
      </c>
      <c r="H13" s="40" t="s">
        <v>328</v>
      </c>
      <c r="I13" s="40"/>
      <c r="J13" s="40"/>
      <c r="K13" s="40"/>
      <c r="L13" s="40" t="s">
        <v>332</v>
      </c>
      <c r="M13" s="40"/>
      <c r="N13" s="40" t="s">
        <v>328</v>
      </c>
      <c r="O13" s="40"/>
      <c r="P13" s="40"/>
      <c r="Q13" s="40"/>
      <c r="R13" s="40"/>
      <c r="S13" s="40" t="s">
        <v>328</v>
      </c>
      <c r="T13" s="40"/>
      <c r="U13" s="40"/>
      <c r="V13" s="40"/>
      <c r="W13" s="40" t="s">
        <v>328</v>
      </c>
      <c r="X13" s="40" t="s">
        <v>332</v>
      </c>
      <c r="Y13" s="40"/>
      <c r="Z13" s="41"/>
      <c r="AA13" s="39"/>
    </row>
    <row r="14" spans="1:27" ht="19.5" customHeight="1">
      <c r="A14" s="3">
        <v>3</v>
      </c>
      <c r="B14" s="31"/>
      <c r="C14" s="40" t="s">
        <v>328</v>
      </c>
      <c r="D14" s="40" t="s">
        <v>332</v>
      </c>
      <c r="E14" s="40" t="s">
        <v>332</v>
      </c>
      <c r="F14" s="40" t="s">
        <v>332</v>
      </c>
      <c r="G14" s="40" t="s">
        <v>332</v>
      </c>
      <c r="H14" s="40" t="s">
        <v>332</v>
      </c>
      <c r="I14" s="40"/>
      <c r="J14" s="40"/>
      <c r="K14" s="40"/>
      <c r="L14" s="40" t="s">
        <v>332</v>
      </c>
      <c r="M14" s="40"/>
      <c r="N14" s="40" t="s">
        <v>328</v>
      </c>
      <c r="O14" s="40"/>
      <c r="P14" s="40"/>
      <c r="Q14" s="40"/>
      <c r="R14" s="40"/>
      <c r="S14" s="40" t="s">
        <v>328</v>
      </c>
      <c r="T14" s="40"/>
      <c r="U14" s="40" t="s">
        <v>332</v>
      </c>
      <c r="V14" s="40"/>
      <c r="W14" s="40"/>
      <c r="X14" s="40" t="s">
        <v>332</v>
      </c>
      <c r="Y14" s="40" t="s">
        <v>328</v>
      </c>
      <c r="Z14" s="41"/>
      <c r="AA14" s="39"/>
    </row>
    <row r="15" spans="1:27" ht="19.5" customHeight="1">
      <c r="A15" s="3">
        <v>4</v>
      </c>
      <c r="B15" s="31"/>
      <c r="C15" s="40"/>
      <c r="D15" s="40" t="s">
        <v>332</v>
      </c>
      <c r="E15" s="40" t="s">
        <v>332</v>
      </c>
      <c r="F15" s="40" t="s">
        <v>332</v>
      </c>
      <c r="G15" s="40" t="s">
        <v>332</v>
      </c>
      <c r="H15" s="40"/>
      <c r="I15" s="40"/>
      <c r="J15" s="40"/>
      <c r="K15" s="40"/>
      <c r="L15" s="40" t="s">
        <v>332</v>
      </c>
      <c r="M15" s="40"/>
      <c r="N15" s="40" t="s">
        <v>328</v>
      </c>
      <c r="O15" s="40"/>
      <c r="P15" s="40"/>
      <c r="Q15" s="40" t="s">
        <v>328</v>
      </c>
      <c r="R15" s="40"/>
      <c r="S15" s="40"/>
      <c r="T15" s="40"/>
      <c r="U15" s="40"/>
      <c r="V15" s="40"/>
      <c r="W15" s="40"/>
      <c r="X15" s="40"/>
      <c r="Y15" s="40"/>
      <c r="Z15" s="41"/>
      <c r="AA15" s="39"/>
    </row>
    <row r="16" spans="1:27" ht="19.5" customHeight="1">
      <c r="A16" s="3">
        <v>5</v>
      </c>
      <c r="B16" s="31"/>
      <c r="C16" s="40"/>
      <c r="D16" s="40" t="s">
        <v>332</v>
      </c>
      <c r="E16" s="40" t="s">
        <v>332</v>
      </c>
      <c r="F16" s="40" t="s">
        <v>332</v>
      </c>
      <c r="G16" s="40" t="s">
        <v>332</v>
      </c>
      <c r="H16" s="40"/>
      <c r="I16" s="40"/>
      <c r="J16" s="40"/>
      <c r="K16" s="40"/>
      <c r="L16" s="40" t="s">
        <v>332</v>
      </c>
      <c r="M16" s="40"/>
      <c r="N16" s="40" t="s">
        <v>328</v>
      </c>
      <c r="O16" s="40"/>
      <c r="P16" s="40"/>
      <c r="Q16" s="40" t="s">
        <v>328</v>
      </c>
      <c r="R16" s="40"/>
      <c r="S16" s="40"/>
      <c r="T16" s="40"/>
      <c r="U16" s="40"/>
      <c r="V16" s="40"/>
      <c r="W16" s="40"/>
      <c r="X16" s="40" t="s">
        <v>332</v>
      </c>
      <c r="Y16" s="40"/>
      <c r="Z16" s="41"/>
      <c r="AA16" s="39"/>
    </row>
    <row r="17" spans="1:27" ht="19.5" customHeight="1">
      <c r="A17" s="3">
        <v>6</v>
      </c>
      <c r="B17" s="31"/>
      <c r="C17" s="40"/>
      <c r="D17" s="40" t="s">
        <v>332</v>
      </c>
      <c r="E17" s="40" t="s">
        <v>332</v>
      </c>
      <c r="F17" s="40"/>
      <c r="G17" s="40" t="s">
        <v>332</v>
      </c>
      <c r="H17" s="40" t="s">
        <v>332</v>
      </c>
      <c r="I17" s="40"/>
      <c r="J17" s="40"/>
      <c r="K17" s="42" t="s">
        <v>328</v>
      </c>
      <c r="L17" s="40"/>
      <c r="M17" s="40"/>
      <c r="N17" s="40"/>
      <c r="O17" s="40"/>
      <c r="P17" s="40"/>
      <c r="Q17" s="40" t="s">
        <v>328</v>
      </c>
      <c r="R17" s="40"/>
      <c r="S17" s="40"/>
      <c r="T17" s="40"/>
      <c r="U17" s="40"/>
      <c r="V17" s="40"/>
      <c r="W17" s="40"/>
      <c r="X17" s="40" t="s">
        <v>332</v>
      </c>
      <c r="Y17" s="40"/>
      <c r="Z17" s="41"/>
      <c r="AA17" s="39"/>
    </row>
    <row r="18" spans="1:27" ht="19.5" customHeight="1">
      <c r="A18" s="3">
        <v>7</v>
      </c>
      <c r="B18" s="31"/>
      <c r="C18" s="40"/>
      <c r="D18" s="40" t="s">
        <v>332</v>
      </c>
      <c r="E18" s="40"/>
      <c r="F18" s="40"/>
      <c r="G18" s="40" t="s">
        <v>332</v>
      </c>
      <c r="H18" s="40"/>
      <c r="I18" s="40"/>
      <c r="J18" s="40"/>
      <c r="K18" s="40"/>
      <c r="L18" s="40" t="s">
        <v>332</v>
      </c>
      <c r="M18" s="40"/>
      <c r="N18" s="40" t="s">
        <v>328</v>
      </c>
      <c r="O18" s="40" t="s">
        <v>238</v>
      </c>
      <c r="P18" s="40"/>
      <c r="Q18" s="40" t="s">
        <v>328</v>
      </c>
      <c r="R18" s="40"/>
      <c r="S18" s="40"/>
      <c r="T18" s="40" t="s">
        <v>328</v>
      </c>
      <c r="U18" s="40" t="s">
        <v>238</v>
      </c>
      <c r="V18" s="40"/>
      <c r="W18" s="40" t="s">
        <v>238</v>
      </c>
      <c r="X18" s="40" t="s">
        <v>332</v>
      </c>
      <c r="Y18" s="40" t="s">
        <v>328</v>
      </c>
      <c r="Z18" s="40" t="s">
        <v>332</v>
      </c>
      <c r="AA18" s="39"/>
    </row>
    <row r="19" spans="1:27" ht="19.5" customHeight="1">
      <c r="A19" s="3">
        <v>8</v>
      </c>
      <c r="B19" s="31"/>
      <c r="C19" s="40"/>
      <c r="D19" s="40" t="s">
        <v>332</v>
      </c>
      <c r="E19" s="40" t="s">
        <v>332</v>
      </c>
      <c r="F19" s="40" t="s">
        <v>332</v>
      </c>
      <c r="G19" s="40" t="s">
        <v>328</v>
      </c>
      <c r="H19" s="40"/>
      <c r="I19" s="40"/>
      <c r="J19" s="40"/>
      <c r="K19" s="40"/>
      <c r="L19" s="40"/>
      <c r="M19" s="40"/>
      <c r="N19" s="40" t="s">
        <v>328</v>
      </c>
      <c r="O19" s="40"/>
      <c r="P19" s="40"/>
      <c r="Q19" s="40" t="s">
        <v>328</v>
      </c>
      <c r="R19" s="40"/>
      <c r="S19" s="40" t="s">
        <v>328</v>
      </c>
      <c r="T19" s="40"/>
      <c r="U19" s="40"/>
      <c r="V19" s="40"/>
      <c r="W19" s="40" t="s">
        <v>328</v>
      </c>
      <c r="X19" s="40" t="s">
        <v>332</v>
      </c>
      <c r="Y19" s="40"/>
      <c r="Z19" s="41"/>
      <c r="AA19" s="39"/>
    </row>
    <row r="20" spans="1:27" ht="19.5" customHeight="1">
      <c r="A20" s="3">
        <v>9</v>
      </c>
      <c r="B20" s="31"/>
      <c r="C20" s="40" t="s">
        <v>328</v>
      </c>
      <c r="D20" s="40" t="s">
        <v>332</v>
      </c>
      <c r="E20" s="40" t="s">
        <v>332</v>
      </c>
      <c r="F20" s="40" t="s">
        <v>332</v>
      </c>
      <c r="G20" s="40" t="s">
        <v>332</v>
      </c>
      <c r="H20" s="40"/>
      <c r="I20" s="40"/>
      <c r="J20" s="40"/>
      <c r="K20" s="40"/>
      <c r="L20" s="40" t="s">
        <v>332</v>
      </c>
      <c r="M20" s="40"/>
      <c r="N20" s="40" t="s">
        <v>328</v>
      </c>
      <c r="O20" s="40"/>
      <c r="P20" s="40"/>
      <c r="Q20" s="40"/>
      <c r="R20" s="40"/>
      <c r="S20" s="40" t="s">
        <v>328</v>
      </c>
      <c r="T20" s="40" t="s">
        <v>328</v>
      </c>
      <c r="U20" s="40"/>
      <c r="V20" s="40"/>
      <c r="W20" s="40" t="s">
        <v>328</v>
      </c>
      <c r="X20" s="40"/>
      <c r="Y20" s="40"/>
      <c r="Z20" s="41"/>
      <c r="AA20" s="39"/>
    </row>
    <row r="21" spans="1:27" ht="19.5" customHeight="1">
      <c r="A21" s="3">
        <v>10</v>
      </c>
      <c r="B21" s="31"/>
      <c r="C21" s="40"/>
      <c r="D21" s="40" t="s">
        <v>332</v>
      </c>
      <c r="E21" s="40" t="s">
        <v>332</v>
      </c>
      <c r="F21" s="40" t="s">
        <v>332</v>
      </c>
      <c r="G21" s="40" t="s">
        <v>332</v>
      </c>
      <c r="H21" s="40"/>
      <c r="I21" s="40"/>
      <c r="J21" s="40"/>
      <c r="K21" s="40"/>
      <c r="L21" s="40" t="s">
        <v>332</v>
      </c>
      <c r="M21" s="40"/>
      <c r="N21" s="40" t="s">
        <v>328</v>
      </c>
      <c r="O21" s="40"/>
      <c r="P21" s="40"/>
      <c r="Q21" s="40" t="s">
        <v>328</v>
      </c>
      <c r="R21" s="40"/>
      <c r="S21" s="40"/>
      <c r="T21" s="40"/>
      <c r="U21" s="40"/>
      <c r="V21" s="40"/>
      <c r="W21" s="40"/>
      <c r="X21" s="40" t="s">
        <v>332</v>
      </c>
      <c r="Y21" s="40"/>
      <c r="Z21" s="41"/>
      <c r="AA21" s="39"/>
    </row>
    <row r="22" spans="1:27" ht="19.5" customHeight="1">
      <c r="A22" s="3">
        <v>11</v>
      </c>
      <c r="B22" s="31"/>
      <c r="C22" s="40"/>
      <c r="D22" s="40"/>
      <c r="E22" s="40" t="s">
        <v>332</v>
      </c>
      <c r="F22" s="40" t="s">
        <v>332</v>
      </c>
      <c r="G22" s="40" t="s">
        <v>332</v>
      </c>
      <c r="H22" s="40"/>
      <c r="I22" s="40"/>
      <c r="J22" s="42" t="s">
        <v>328</v>
      </c>
      <c r="K22" s="40" t="s">
        <v>332</v>
      </c>
      <c r="L22" s="40" t="s">
        <v>332</v>
      </c>
      <c r="M22" s="40"/>
      <c r="N22" s="40"/>
      <c r="O22" s="40"/>
      <c r="P22" s="40"/>
      <c r="Q22" s="40"/>
      <c r="R22" s="40"/>
      <c r="S22" s="40" t="s">
        <v>328</v>
      </c>
      <c r="T22" s="40"/>
      <c r="U22" s="40"/>
      <c r="V22" s="40"/>
      <c r="W22" s="40"/>
      <c r="X22" s="40" t="s">
        <v>332</v>
      </c>
      <c r="Y22" s="40"/>
      <c r="Z22" s="41"/>
      <c r="AA22" s="39"/>
    </row>
    <row r="23" spans="1:27" ht="19.5" customHeight="1">
      <c r="A23" s="3">
        <v>12</v>
      </c>
      <c r="B23" s="31"/>
      <c r="C23" s="40"/>
      <c r="D23" s="40" t="s">
        <v>332</v>
      </c>
      <c r="E23" s="40" t="s">
        <v>332</v>
      </c>
      <c r="F23" s="40" t="s">
        <v>238</v>
      </c>
      <c r="G23" s="40" t="s">
        <v>332</v>
      </c>
      <c r="H23" s="40" t="s">
        <v>332</v>
      </c>
      <c r="I23" s="40"/>
      <c r="J23" s="40"/>
      <c r="K23" s="40"/>
      <c r="L23" s="40"/>
      <c r="M23" s="40"/>
      <c r="N23" s="40"/>
      <c r="O23" s="40"/>
      <c r="P23" s="40"/>
      <c r="Q23" s="40" t="s">
        <v>328</v>
      </c>
      <c r="R23" s="40"/>
      <c r="S23" s="40"/>
      <c r="T23" s="40"/>
      <c r="U23" s="40"/>
      <c r="V23" s="40"/>
      <c r="W23" s="40"/>
      <c r="X23" s="40"/>
      <c r="Y23" s="40"/>
      <c r="Z23" s="41"/>
      <c r="AA23" s="39"/>
    </row>
    <row r="24" spans="1:27" ht="19.5" customHeight="1">
      <c r="A24" s="3">
        <v>13</v>
      </c>
      <c r="B24" s="31"/>
      <c r="C24" s="40"/>
      <c r="D24" s="40" t="s">
        <v>332</v>
      </c>
      <c r="E24" s="40" t="s">
        <v>332</v>
      </c>
      <c r="F24" s="40" t="s">
        <v>238</v>
      </c>
      <c r="G24" s="40" t="s">
        <v>332</v>
      </c>
      <c r="H24" s="40"/>
      <c r="I24" s="40"/>
      <c r="J24" s="40"/>
      <c r="K24" s="40"/>
      <c r="L24" s="40" t="s">
        <v>332</v>
      </c>
      <c r="M24" s="40"/>
      <c r="N24" s="40"/>
      <c r="O24" s="40"/>
      <c r="P24" s="40"/>
      <c r="Q24" s="40" t="s">
        <v>328</v>
      </c>
      <c r="R24" s="40"/>
      <c r="S24" s="40" t="s">
        <v>328</v>
      </c>
      <c r="T24" s="40"/>
      <c r="U24" s="40"/>
      <c r="V24" s="40"/>
      <c r="W24" s="40" t="s">
        <v>328</v>
      </c>
      <c r="X24" s="40" t="s">
        <v>332</v>
      </c>
      <c r="Y24" s="40"/>
      <c r="Z24" s="41"/>
      <c r="AA24" s="39"/>
    </row>
    <row r="25" spans="1:27" ht="19.5" customHeight="1">
      <c r="A25" s="3">
        <v>14</v>
      </c>
      <c r="B25" s="31"/>
      <c r="C25" s="40"/>
      <c r="D25" s="40" t="s">
        <v>332</v>
      </c>
      <c r="E25" s="40" t="s">
        <v>332</v>
      </c>
      <c r="F25" s="40" t="s">
        <v>332</v>
      </c>
      <c r="G25" s="40"/>
      <c r="H25" s="40"/>
      <c r="I25" s="40"/>
      <c r="J25" s="40"/>
      <c r="K25" s="40"/>
      <c r="L25" s="40" t="s">
        <v>332</v>
      </c>
      <c r="M25" s="40"/>
      <c r="N25" s="40"/>
      <c r="O25" s="40"/>
      <c r="P25" s="40"/>
      <c r="Q25" s="40" t="s">
        <v>328</v>
      </c>
      <c r="R25" s="40"/>
      <c r="S25" s="40" t="s">
        <v>328</v>
      </c>
      <c r="T25" s="40"/>
      <c r="U25" s="40"/>
      <c r="V25" s="40"/>
      <c r="W25" s="40"/>
      <c r="X25" s="40" t="s">
        <v>332</v>
      </c>
      <c r="Y25" s="40"/>
      <c r="Z25" s="41"/>
      <c r="AA25" s="39"/>
    </row>
    <row r="26" spans="1:26" ht="19.5" customHeight="1">
      <c r="A26" s="31"/>
      <c r="B26" s="31"/>
      <c r="C26" s="3"/>
      <c r="D26" s="3"/>
      <c r="E26" s="3"/>
      <c r="F26" s="3"/>
      <c r="G26" s="3"/>
      <c r="H26" s="3"/>
      <c r="I26" s="3"/>
      <c r="J26" s="3"/>
      <c r="K26" s="3"/>
      <c r="L26" s="3"/>
      <c r="M26" s="3"/>
      <c r="N26" s="3"/>
      <c r="O26" s="3"/>
      <c r="P26" s="3"/>
      <c r="Q26" s="3"/>
      <c r="R26" s="3"/>
      <c r="S26" s="3"/>
      <c r="T26" s="3"/>
      <c r="U26" s="3"/>
      <c r="V26" s="3"/>
      <c r="W26" s="3"/>
      <c r="X26" s="3"/>
      <c r="Y26" s="3"/>
      <c r="Z26" s="1"/>
    </row>
    <row r="27" spans="1:26" ht="19.5" customHeight="1">
      <c r="A27" s="1" t="s">
        <v>333</v>
      </c>
      <c r="B27" s="1" t="s">
        <v>328</v>
      </c>
      <c r="C27" s="1">
        <v>3</v>
      </c>
      <c r="D27" s="1">
        <v>0</v>
      </c>
      <c r="E27" s="1">
        <v>0</v>
      </c>
      <c r="F27" s="1">
        <v>0</v>
      </c>
      <c r="G27" s="1">
        <v>1</v>
      </c>
      <c r="H27" s="1">
        <v>1</v>
      </c>
      <c r="I27" s="1"/>
      <c r="J27" s="1">
        <v>1</v>
      </c>
      <c r="K27" s="1">
        <v>1</v>
      </c>
      <c r="L27" s="1">
        <v>0</v>
      </c>
      <c r="M27" s="1"/>
      <c r="N27" s="1">
        <v>8</v>
      </c>
      <c r="O27" s="1">
        <v>0</v>
      </c>
      <c r="P27" s="1"/>
      <c r="Q27" s="1">
        <v>10</v>
      </c>
      <c r="R27" s="1">
        <v>0</v>
      </c>
      <c r="S27" s="1">
        <v>8</v>
      </c>
      <c r="T27" s="1">
        <v>2</v>
      </c>
      <c r="U27" s="1">
        <v>0</v>
      </c>
      <c r="V27" s="1"/>
      <c r="W27" s="1">
        <v>5</v>
      </c>
      <c r="X27" s="1">
        <v>0</v>
      </c>
      <c r="Y27" s="1">
        <v>2</v>
      </c>
      <c r="Z27" s="1">
        <v>0</v>
      </c>
    </row>
    <row r="28" spans="1:26" ht="19.5" customHeight="1">
      <c r="A28" s="1"/>
      <c r="B28" s="1" t="s">
        <v>332</v>
      </c>
      <c r="C28" s="1">
        <v>0</v>
      </c>
      <c r="D28" s="1">
        <v>13</v>
      </c>
      <c r="E28" s="1">
        <v>12</v>
      </c>
      <c r="F28" s="1">
        <v>9</v>
      </c>
      <c r="G28" s="1">
        <v>12</v>
      </c>
      <c r="H28" s="1">
        <v>4</v>
      </c>
      <c r="I28" s="1"/>
      <c r="J28" s="1">
        <v>0</v>
      </c>
      <c r="K28" s="1">
        <v>1</v>
      </c>
      <c r="L28" s="1">
        <v>11</v>
      </c>
      <c r="M28" s="1"/>
      <c r="N28" s="1">
        <v>0</v>
      </c>
      <c r="O28" s="1">
        <v>0</v>
      </c>
      <c r="P28" s="1"/>
      <c r="Q28" s="1">
        <v>0</v>
      </c>
      <c r="R28" s="1">
        <v>0</v>
      </c>
      <c r="S28" s="1">
        <v>0</v>
      </c>
      <c r="T28" s="1">
        <v>0</v>
      </c>
      <c r="U28" s="1">
        <v>1</v>
      </c>
      <c r="V28" s="1"/>
      <c r="W28" s="1">
        <v>0</v>
      </c>
      <c r="X28" s="1">
        <v>11</v>
      </c>
      <c r="Y28" s="1">
        <v>0</v>
      </c>
      <c r="Z28" s="1">
        <v>1</v>
      </c>
    </row>
    <row r="29" spans="1:26" ht="19.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9.5" customHeight="1">
      <c r="A30" s="1" t="s">
        <v>334</v>
      </c>
      <c r="B30" s="1" t="s">
        <v>328</v>
      </c>
      <c r="C30" s="6">
        <f aca="true" t="shared" si="0" ref="C30:H31">C27/14</f>
        <v>0.21428571428571427</v>
      </c>
      <c r="D30" s="6">
        <f t="shared" si="0"/>
        <v>0</v>
      </c>
      <c r="E30" s="6">
        <f t="shared" si="0"/>
        <v>0</v>
      </c>
      <c r="F30" s="6">
        <f t="shared" si="0"/>
        <v>0</v>
      </c>
      <c r="G30" s="6">
        <f t="shared" si="0"/>
        <v>0.07142857142857142</v>
      </c>
      <c r="H30" s="6">
        <f t="shared" si="0"/>
        <v>0.07142857142857142</v>
      </c>
      <c r="I30" s="6"/>
      <c r="J30" s="6">
        <f aca="true" t="shared" si="1" ref="J30:L31">J27/14</f>
        <v>0.07142857142857142</v>
      </c>
      <c r="K30" s="6">
        <f t="shared" si="1"/>
        <v>0.07142857142857142</v>
      </c>
      <c r="L30" s="6">
        <f t="shared" si="1"/>
        <v>0</v>
      </c>
      <c r="M30" s="6"/>
      <c r="N30" s="6">
        <f>N27/14</f>
        <v>0.5714285714285714</v>
      </c>
      <c r="O30" s="6">
        <f>O27/14</f>
        <v>0</v>
      </c>
      <c r="P30" s="6"/>
      <c r="Q30" s="6">
        <f aca="true" t="shared" si="2" ref="Q30:U31">Q27/14</f>
        <v>0.7142857142857143</v>
      </c>
      <c r="R30" s="6">
        <f t="shared" si="2"/>
        <v>0</v>
      </c>
      <c r="S30" s="6">
        <f t="shared" si="2"/>
        <v>0.5714285714285714</v>
      </c>
      <c r="T30" s="6">
        <f t="shared" si="2"/>
        <v>0.14285714285714285</v>
      </c>
      <c r="U30" s="6">
        <f t="shared" si="2"/>
        <v>0</v>
      </c>
      <c r="V30" s="6"/>
      <c r="W30" s="6">
        <f aca="true" t="shared" si="3" ref="W30:Z31">W27/14</f>
        <v>0.35714285714285715</v>
      </c>
      <c r="X30" s="6">
        <f t="shared" si="3"/>
        <v>0</v>
      </c>
      <c r="Y30" s="6">
        <f t="shared" si="3"/>
        <v>0.14285714285714285</v>
      </c>
      <c r="Z30" s="6">
        <f t="shared" si="3"/>
        <v>0</v>
      </c>
    </row>
    <row r="31" spans="1:26" ht="19.5" customHeight="1">
      <c r="A31" s="1"/>
      <c r="B31" s="1" t="s">
        <v>332</v>
      </c>
      <c r="C31" s="6">
        <f t="shared" si="0"/>
        <v>0</v>
      </c>
      <c r="D31" s="6">
        <f t="shared" si="0"/>
        <v>0.9285714285714286</v>
      </c>
      <c r="E31" s="6">
        <f t="shared" si="0"/>
        <v>0.8571428571428571</v>
      </c>
      <c r="F31" s="6">
        <f t="shared" si="0"/>
        <v>0.6428571428571429</v>
      </c>
      <c r="G31" s="6">
        <f t="shared" si="0"/>
        <v>0.8571428571428571</v>
      </c>
      <c r="H31" s="6">
        <f t="shared" si="0"/>
        <v>0.2857142857142857</v>
      </c>
      <c r="I31" s="6"/>
      <c r="J31" s="6">
        <f t="shared" si="1"/>
        <v>0</v>
      </c>
      <c r="K31" s="6">
        <f t="shared" si="1"/>
        <v>0.07142857142857142</v>
      </c>
      <c r="L31" s="6">
        <f t="shared" si="1"/>
        <v>0.7857142857142857</v>
      </c>
      <c r="M31" s="6"/>
      <c r="N31" s="6">
        <f>N28/14</f>
        <v>0</v>
      </c>
      <c r="O31" s="6">
        <f>O28/14</f>
        <v>0</v>
      </c>
      <c r="P31" s="6"/>
      <c r="Q31" s="6">
        <f t="shared" si="2"/>
        <v>0</v>
      </c>
      <c r="R31" s="6">
        <f t="shared" si="2"/>
        <v>0</v>
      </c>
      <c r="S31" s="6">
        <f t="shared" si="2"/>
        <v>0</v>
      </c>
      <c r="T31" s="6">
        <f t="shared" si="2"/>
        <v>0</v>
      </c>
      <c r="U31" s="6">
        <f t="shared" si="2"/>
        <v>0.07142857142857142</v>
      </c>
      <c r="V31" s="6"/>
      <c r="W31" s="6">
        <f t="shared" si="3"/>
        <v>0</v>
      </c>
      <c r="X31" s="6">
        <f t="shared" si="3"/>
        <v>0.7857142857142857</v>
      </c>
      <c r="Y31" s="6">
        <f t="shared" si="3"/>
        <v>0</v>
      </c>
      <c r="Z31" s="6">
        <f t="shared" si="3"/>
        <v>0.07142857142857142</v>
      </c>
    </row>
    <row r="32" ht="19.5" customHeight="1"/>
    <row r="33" ht="19.5" customHeight="1">
      <c r="K33" s="1" t="s">
        <v>74</v>
      </c>
    </row>
    <row r="34" ht="19.5" customHeight="1">
      <c r="K34" s="1"/>
    </row>
    <row r="35" ht="19.5" customHeight="1">
      <c r="K35" s="68" t="s">
        <v>83</v>
      </c>
    </row>
    <row r="36" ht="19.5" customHeight="1"/>
    <row r="37" ht="19.5" customHeight="1"/>
    <row r="38" ht="19.5" customHeight="1"/>
    <row r="39" ht="19.5" customHeight="1"/>
    <row r="40" ht="19.5" customHeight="1"/>
    <row r="41" ht="19.5" customHeight="1"/>
    <row r="42" ht="19.5" customHeight="1"/>
    <row r="43" ht="19.5" customHeight="1"/>
  </sheetData>
  <printOptions gridLines="1" horizontalCentered="1" verticalCentered="1"/>
  <pageMargins left="0.25" right="0.25" top="0.25" bottom="0.25" header="0" footer="0.25"/>
  <pageSetup fitToHeight="1" fitToWidth="1" horizontalDpi="600" verticalDpi="600" orientation="landscape" scale="55" r:id="rId1"/>
</worksheet>
</file>

<file path=xl/worksheets/sheet5.xml><?xml version="1.0" encoding="utf-8"?>
<worksheet xmlns="http://schemas.openxmlformats.org/spreadsheetml/2006/main" xmlns:r="http://schemas.openxmlformats.org/officeDocument/2006/relationships">
  <sheetPr>
    <pageSetUpPr fitToPage="1"/>
  </sheetPr>
  <dimension ref="B7:Y58"/>
  <sheetViews>
    <sheetView workbookViewId="0" topLeftCell="B14">
      <pane xSplit="6945" ySplit="1185" topLeftCell="E4" activePane="topLeft" state="split"/>
      <selection pane="topLeft" activeCell="M19" sqref="M19"/>
      <selection pane="bottomLeft" activeCell="B6" sqref="B6"/>
      <selection pane="topRight" activeCell="C14" sqref="C14"/>
      <selection pane="bottomRight" activeCell="C6" sqref="C6"/>
    </sheetView>
  </sheetViews>
  <sheetFormatPr defaultColWidth="9.140625" defaultRowHeight="12.75"/>
  <cols>
    <col min="2" max="2" width="60.7109375" style="0" customWidth="1"/>
    <col min="3" max="3" width="2.7109375" style="0" customWidth="1"/>
    <col min="4" max="4" width="10.7109375" style="0" customWidth="1"/>
    <col min="5" max="5" width="2.7109375" style="0" customWidth="1"/>
    <col min="6" max="6" width="12.7109375" style="0" customWidth="1"/>
    <col min="7" max="7" width="2.7109375" style="0" customWidth="1"/>
    <col min="8" max="8" width="10.7109375" style="0" customWidth="1"/>
    <col min="9" max="9" width="2.7109375" style="0" customWidth="1"/>
    <col min="10" max="10" width="10.7109375" style="0" customWidth="1"/>
    <col min="11" max="11" width="2.7109375" style="0" customWidth="1"/>
    <col min="12" max="13" width="10.7109375" style="0" customWidth="1"/>
  </cols>
  <sheetData>
    <row r="7" spans="2:25" ht="19.5" customHeight="1">
      <c r="B7" s="36" t="s">
        <v>68</v>
      </c>
      <c r="C7" s="24"/>
      <c r="D7" s="24"/>
      <c r="E7" s="24"/>
      <c r="F7" s="24"/>
      <c r="G7" s="24"/>
      <c r="H7" s="24"/>
      <c r="I7" s="24"/>
      <c r="J7" s="24"/>
      <c r="K7" s="24"/>
      <c r="L7" s="24"/>
      <c r="M7" s="24"/>
      <c r="N7" s="24"/>
      <c r="O7" s="24"/>
      <c r="P7" s="24"/>
      <c r="Q7" s="24"/>
      <c r="R7" s="24"/>
      <c r="S7" s="24"/>
      <c r="T7" s="24"/>
      <c r="U7" s="24"/>
      <c r="V7" s="24"/>
      <c r="W7" s="24"/>
      <c r="X7" s="24"/>
      <c r="Y7" s="24"/>
    </row>
    <row r="8" spans="2:25" ht="19.5" customHeight="1">
      <c r="B8" s="36"/>
      <c r="C8" s="24"/>
      <c r="D8" s="24"/>
      <c r="E8" s="24"/>
      <c r="F8" s="24"/>
      <c r="G8" s="24"/>
      <c r="H8" s="24"/>
      <c r="I8" s="24"/>
      <c r="J8" s="24"/>
      <c r="K8" s="24"/>
      <c r="L8" s="24"/>
      <c r="M8" s="24"/>
      <c r="N8" s="24"/>
      <c r="O8" s="24"/>
      <c r="P8" s="24"/>
      <c r="Q8" s="24"/>
      <c r="R8" s="24"/>
      <c r="S8" s="24"/>
      <c r="T8" s="24"/>
      <c r="U8" s="24"/>
      <c r="V8" s="24"/>
      <c r="W8" s="24"/>
      <c r="X8" s="24"/>
      <c r="Y8" s="24"/>
    </row>
    <row r="9" spans="2:25" ht="19.5" customHeight="1">
      <c r="B9" s="1" t="s">
        <v>70</v>
      </c>
      <c r="C9" s="24"/>
      <c r="D9" s="24"/>
      <c r="E9" s="24"/>
      <c r="F9" s="24"/>
      <c r="G9" s="24"/>
      <c r="H9" s="24"/>
      <c r="I9" s="24"/>
      <c r="J9" s="24"/>
      <c r="K9" s="24"/>
      <c r="L9" s="24"/>
      <c r="M9" s="24"/>
      <c r="N9" s="24"/>
      <c r="O9" s="24"/>
      <c r="P9" s="24"/>
      <c r="Q9" s="24"/>
      <c r="R9" s="24"/>
      <c r="S9" s="24"/>
      <c r="T9" s="24"/>
      <c r="U9" s="24"/>
      <c r="V9" s="24"/>
      <c r="W9" s="24"/>
      <c r="X9" s="24"/>
      <c r="Y9" s="24"/>
    </row>
    <row r="10" spans="2:25" ht="19.5" customHeight="1">
      <c r="B10" s="1" t="s">
        <v>71</v>
      </c>
      <c r="C10" s="24"/>
      <c r="D10" s="24"/>
      <c r="E10" s="24"/>
      <c r="F10" s="24"/>
      <c r="G10" s="24"/>
      <c r="H10" s="24"/>
      <c r="I10" s="24"/>
      <c r="J10" s="24"/>
      <c r="K10" s="24"/>
      <c r="L10" s="24"/>
      <c r="M10" s="24"/>
      <c r="N10" s="24"/>
      <c r="O10" s="24"/>
      <c r="P10" s="24"/>
      <c r="Q10" s="24"/>
      <c r="R10" s="24"/>
      <c r="S10" s="24"/>
      <c r="T10" s="24"/>
      <c r="U10" s="24"/>
      <c r="V10" s="24"/>
      <c r="W10" s="24"/>
      <c r="X10" s="24"/>
      <c r="Y10" s="24"/>
    </row>
    <row r="11" spans="2:25" ht="19.5" customHeight="1">
      <c r="B11" s="1" t="s">
        <v>72</v>
      </c>
      <c r="C11" s="24"/>
      <c r="D11" s="24"/>
      <c r="E11" s="24"/>
      <c r="F11" s="24"/>
      <c r="G11" s="24"/>
      <c r="H11" s="24"/>
      <c r="I11" s="24"/>
      <c r="J11" s="24"/>
      <c r="K11" s="24"/>
      <c r="L11" s="24"/>
      <c r="M11" s="24"/>
      <c r="N11" s="24"/>
      <c r="O11" s="24"/>
      <c r="P11" s="24"/>
      <c r="Q11" s="24"/>
      <c r="R11" s="24"/>
      <c r="S11" s="24"/>
      <c r="T11" s="24"/>
      <c r="U11" s="24"/>
      <c r="V11" s="24"/>
      <c r="W11" s="24"/>
      <c r="X11" s="24"/>
      <c r="Y11" s="24"/>
    </row>
    <row r="12" spans="2:25" ht="19.5" customHeight="1">
      <c r="B12" s="36"/>
      <c r="C12" s="24"/>
      <c r="D12" s="24"/>
      <c r="E12" s="24"/>
      <c r="F12" s="24"/>
      <c r="G12" s="24"/>
      <c r="H12" s="24"/>
      <c r="I12" s="24"/>
      <c r="J12" s="24"/>
      <c r="K12" s="24"/>
      <c r="L12" s="24"/>
      <c r="M12" s="24"/>
      <c r="N12" s="24"/>
      <c r="O12" s="24"/>
      <c r="P12" s="24"/>
      <c r="Q12" s="24"/>
      <c r="R12" s="24"/>
      <c r="S12" s="24"/>
      <c r="T12" s="24"/>
      <c r="U12" s="24"/>
      <c r="V12" s="24"/>
      <c r="W12" s="24"/>
      <c r="X12" s="24"/>
      <c r="Y12" s="24"/>
    </row>
    <row r="13" spans="2:25" ht="19.5" customHeight="1">
      <c r="B13" s="36"/>
      <c r="C13" s="24"/>
      <c r="D13" s="24"/>
      <c r="E13" s="24"/>
      <c r="F13" s="24"/>
      <c r="G13" s="24"/>
      <c r="H13" s="24"/>
      <c r="I13" s="24"/>
      <c r="J13" s="24"/>
      <c r="K13" s="24"/>
      <c r="L13" s="24"/>
      <c r="M13" s="24"/>
      <c r="N13" s="24"/>
      <c r="O13" s="24"/>
      <c r="P13" s="24"/>
      <c r="Q13" s="24"/>
      <c r="R13" s="24"/>
      <c r="S13" s="24"/>
      <c r="T13" s="24"/>
      <c r="U13" s="24"/>
      <c r="V13" s="24"/>
      <c r="W13" s="24"/>
      <c r="X13" s="24"/>
      <c r="Y13" s="24"/>
    </row>
    <row r="14" spans="2:25" ht="19.5" customHeight="1">
      <c r="B14" s="24"/>
      <c r="C14" s="24"/>
      <c r="D14" s="24"/>
      <c r="E14" s="24"/>
      <c r="F14" s="24"/>
      <c r="G14" s="24"/>
      <c r="H14" s="8" t="s">
        <v>235</v>
      </c>
      <c r="I14" s="8"/>
      <c r="J14" s="8" t="s">
        <v>236</v>
      </c>
      <c r="K14" s="24"/>
      <c r="L14" s="24"/>
      <c r="M14" s="24"/>
      <c r="N14" s="24"/>
      <c r="O14" s="24"/>
      <c r="P14" s="24"/>
      <c r="Q14" s="24"/>
      <c r="R14" s="24"/>
      <c r="S14" s="24"/>
      <c r="T14" s="24"/>
      <c r="U14" s="24"/>
      <c r="V14" s="24"/>
      <c r="W14" s="24"/>
      <c r="X14" s="24"/>
      <c r="Y14" s="24"/>
    </row>
    <row r="15" spans="2:25" ht="19.5" customHeight="1">
      <c r="B15" s="47" t="s">
        <v>69</v>
      </c>
      <c r="C15" s="47"/>
      <c r="D15" s="47" t="s">
        <v>227</v>
      </c>
      <c r="E15" s="47"/>
      <c r="F15" s="47" t="s">
        <v>228</v>
      </c>
      <c r="G15" s="47"/>
      <c r="H15" s="47" t="s">
        <v>234</v>
      </c>
      <c r="I15" s="47"/>
      <c r="J15" s="47" t="s">
        <v>234</v>
      </c>
      <c r="K15" s="47"/>
      <c r="L15" s="47" t="s">
        <v>229</v>
      </c>
      <c r="M15" s="24"/>
      <c r="N15" s="24"/>
      <c r="O15" s="24"/>
      <c r="P15" s="24"/>
      <c r="Q15" s="24"/>
      <c r="R15" s="24"/>
      <c r="S15" s="24"/>
      <c r="T15" s="24"/>
      <c r="U15" s="24"/>
      <c r="V15" s="24"/>
      <c r="W15" s="24"/>
      <c r="X15" s="24"/>
      <c r="Y15" s="24"/>
    </row>
    <row r="16" spans="2:25" ht="19.5" customHeight="1">
      <c r="B16" s="24"/>
      <c r="C16" s="24"/>
      <c r="D16" s="24"/>
      <c r="E16" s="24"/>
      <c r="F16" s="24"/>
      <c r="G16" s="24"/>
      <c r="H16" s="24"/>
      <c r="I16" s="24"/>
      <c r="J16" s="24"/>
      <c r="K16" s="24"/>
      <c r="L16" s="24"/>
      <c r="M16" s="24"/>
      <c r="N16" s="24"/>
      <c r="O16" s="24"/>
      <c r="P16" s="24"/>
      <c r="Q16" s="24"/>
      <c r="R16" s="24"/>
      <c r="S16" s="24"/>
      <c r="T16" s="24"/>
      <c r="U16" s="24"/>
      <c r="V16" s="24"/>
      <c r="W16" s="24"/>
      <c r="X16" s="24"/>
      <c r="Y16" s="24"/>
    </row>
    <row r="17" spans="2:25" ht="39.75" customHeight="1">
      <c r="B17" s="61" t="s">
        <v>84</v>
      </c>
      <c r="C17" s="24"/>
      <c r="D17" s="63">
        <v>0.971</v>
      </c>
      <c r="E17" s="26"/>
      <c r="F17" s="26">
        <v>0.928</v>
      </c>
      <c r="G17" s="26"/>
      <c r="H17" s="63">
        <v>0.966</v>
      </c>
      <c r="I17" s="26"/>
      <c r="J17" s="26">
        <v>0.931</v>
      </c>
      <c r="K17" s="26"/>
      <c r="L17" s="26">
        <v>0.918</v>
      </c>
      <c r="M17" s="24"/>
      <c r="N17" s="24"/>
      <c r="O17" s="24"/>
      <c r="P17" s="24"/>
      <c r="Q17" s="24"/>
      <c r="R17" s="24"/>
      <c r="S17" s="24"/>
      <c r="T17" s="24"/>
      <c r="U17" s="24"/>
      <c r="V17" s="24"/>
      <c r="W17" s="24"/>
      <c r="X17" s="24"/>
      <c r="Y17" s="24"/>
    </row>
    <row r="18" spans="2:25" ht="9.75" customHeight="1">
      <c r="B18" s="61"/>
      <c r="C18" s="24"/>
      <c r="D18" s="26"/>
      <c r="E18" s="26"/>
      <c r="F18" s="26"/>
      <c r="G18" s="26"/>
      <c r="H18" s="26"/>
      <c r="I18" s="26"/>
      <c r="J18" s="26"/>
      <c r="K18" s="26"/>
      <c r="L18" s="26"/>
      <c r="M18" s="24"/>
      <c r="N18" s="24"/>
      <c r="O18" s="24"/>
      <c r="P18" s="24"/>
      <c r="Q18" s="24"/>
      <c r="R18" s="24"/>
      <c r="S18" s="24"/>
      <c r="T18" s="24"/>
      <c r="U18" s="24"/>
      <c r="V18" s="24"/>
      <c r="W18" s="24"/>
      <c r="X18" s="24"/>
      <c r="Y18" s="24"/>
    </row>
    <row r="19" spans="2:25" ht="39.75" customHeight="1">
      <c r="B19" s="61" t="s">
        <v>85</v>
      </c>
      <c r="C19" s="24"/>
      <c r="D19" s="26">
        <v>0.914</v>
      </c>
      <c r="E19" s="26"/>
      <c r="F19" s="26">
        <v>0.95</v>
      </c>
      <c r="G19" s="26"/>
      <c r="H19" s="63">
        <v>0.961</v>
      </c>
      <c r="I19" s="26"/>
      <c r="J19" s="26">
        <v>0.941</v>
      </c>
      <c r="L19" s="26">
        <v>0.92</v>
      </c>
      <c r="M19" s="24"/>
      <c r="N19" s="24"/>
      <c r="O19" s="24"/>
      <c r="P19" s="24"/>
      <c r="Q19" s="24"/>
      <c r="R19" s="24"/>
      <c r="S19" s="24"/>
      <c r="T19" s="24"/>
      <c r="U19" s="24"/>
      <c r="V19" s="24"/>
      <c r="W19" s="24"/>
      <c r="X19" s="24"/>
      <c r="Y19" s="24"/>
    </row>
    <row r="20" spans="2:25" ht="9.75" customHeight="1">
      <c r="B20" s="60"/>
      <c r="C20" s="24"/>
      <c r="D20" s="26"/>
      <c r="E20" s="26"/>
      <c r="F20" s="26"/>
      <c r="G20" s="26"/>
      <c r="H20" s="26"/>
      <c r="I20" s="26"/>
      <c r="J20" s="26"/>
      <c r="K20" s="26"/>
      <c r="L20" s="26"/>
      <c r="M20" s="24"/>
      <c r="N20" s="24"/>
      <c r="O20" s="24"/>
      <c r="P20" s="24"/>
      <c r="Q20" s="24"/>
      <c r="R20" s="24"/>
      <c r="S20" s="24"/>
      <c r="T20" s="24"/>
      <c r="U20" s="24"/>
      <c r="V20" s="24"/>
      <c r="W20" s="24"/>
      <c r="X20" s="24"/>
      <c r="Y20" s="24"/>
    </row>
    <row r="21" spans="2:25" ht="39.75" customHeight="1">
      <c r="B21" s="61" t="s">
        <v>86</v>
      </c>
      <c r="C21" s="24"/>
      <c r="D21" s="26">
        <v>0.914</v>
      </c>
      <c r="E21" s="26"/>
      <c r="F21" s="63">
        <v>0.926</v>
      </c>
      <c r="G21" s="26"/>
      <c r="H21" s="63">
        <v>0.942</v>
      </c>
      <c r="I21" s="26"/>
      <c r="J21" s="26">
        <v>0.924</v>
      </c>
      <c r="K21" s="26"/>
      <c r="L21" s="64">
        <v>0.866</v>
      </c>
      <c r="M21" s="24"/>
      <c r="N21" s="24"/>
      <c r="O21" s="24"/>
      <c r="P21" s="24"/>
      <c r="Q21" s="24"/>
      <c r="R21" s="24"/>
      <c r="S21" s="24"/>
      <c r="T21" s="24"/>
      <c r="U21" s="24"/>
      <c r="V21" s="24"/>
      <c r="W21" s="24"/>
      <c r="X21" s="24"/>
      <c r="Y21" s="24"/>
    </row>
    <row r="22" spans="2:25" ht="9.75" customHeight="1">
      <c r="B22" s="60"/>
      <c r="C22" s="24"/>
      <c r="D22" s="26"/>
      <c r="E22" s="26"/>
      <c r="F22" s="26"/>
      <c r="G22" s="26"/>
      <c r="H22" s="26"/>
      <c r="I22" s="26"/>
      <c r="J22" s="26"/>
      <c r="K22" s="26"/>
      <c r="L22" s="26"/>
      <c r="M22" s="24"/>
      <c r="N22" s="24"/>
      <c r="O22" s="24"/>
      <c r="P22" s="24"/>
      <c r="Q22" s="24"/>
      <c r="R22" s="24"/>
      <c r="S22" s="24"/>
      <c r="T22" s="24"/>
      <c r="U22" s="24"/>
      <c r="V22" s="24"/>
      <c r="W22" s="24"/>
      <c r="X22" s="24"/>
      <c r="Y22" s="24"/>
    </row>
    <row r="23" spans="2:25" ht="60" customHeight="1">
      <c r="B23" s="61" t="s">
        <v>87</v>
      </c>
      <c r="C23" s="24"/>
      <c r="D23" s="63">
        <v>1</v>
      </c>
      <c r="E23" s="26"/>
      <c r="F23" s="26">
        <v>0.975</v>
      </c>
      <c r="G23" s="26"/>
      <c r="H23" s="26">
        <v>0.974</v>
      </c>
      <c r="I23" s="26"/>
      <c r="J23" s="26">
        <v>0.97</v>
      </c>
      <c r="K23" s="26"/>
      <c r="L23" s="26">
        <v>0.962</v>
      </c>
      <c r="M23" s="24"/>
      <c r="N23" s="24"/>
      <c r="O23" s="24"/>
      <c r="P23" s="24"/>
      <c r="Q23" s="24"/>
      <c r="R23" s="24"/>
      <c r="S23" s="24"/>
      <c r="T23" s="24"/>
      <c r="U23" s="24"/>
      <c r="V23" s="24"/>
      <c r="W23" s="24"/>
      <c r="X23" s="24"/>
      <c r="Y23" s="24"/>
    </row>
    <row r="24" spans="2:25" ht="9.75" customHeight="1">
      <c r="B24" s="60"/>
      <c r="C24" s="24"/>
      <c r="D24" s="26"/>
      <c r="E24" s="26"/>
      <c r="F24" s="26"/>
      <c r="G24" s="26"/>
      <c r="H24" s="26"/>
      <c r="I24" s="26"/>
      <c r="J24" s="26"/>
      <c r="K24" s="26"/>
      <c r="L24" s="26"/>
      <c r="M24" s="24"/>
      <c r="N24" s="24"/>
      <c r="O24" s="24"/>
      <c r="P24" s="24"/>
      <c r="Q24" s="24"/>
      <c r="R24" s="24"/>
      <c r="S24" s="24"/>
      <c r="T24" s="24"/>
      <c r="U24" s="24"/>
      <c r="V24" s="24"/>
      <c r="W24" s="24"/>
      <c r="X24" s="24"/>
      <c r="Y24" s="24"/>
    </row>
    <row r="25" spans="2:25" ht="60" customHeight="1">
      <c r="B25" s="61" t="s">
        <v>88</v>
      </c>
      <c r="C25" s="24"/>
      <c r="D25" s="63">
        <v>1</v>
      </c>
      <c r="E25" s="26"/>
      <c r="F25" s="26">
        <v>0.94</v>
      </c>
      <c r="G25" s="26"/>
      <c r="H25" s="26">
        <v>0.96</v>
      </c>
      <c r="I25" s="26"/>
      <c r="J25" s="26">
        <v>0.948</v>
      </c>
      <c r="K25" s="26"/>
      <c r="L25" s="26">
        <v>0.94</v>
      </c>
      <c r="M25" s="24"/>
      <c r="N25" s="24"/>
      <c r="O25" s="24"/>
      <c r="P25" s="24"/>
      <c r="Q25" s="24"/>
      <c r="R25" s="24"/>
      <c r="S25" s="24"/>
      <c r="T25" s="24"/>
      <c r="U25" s="24"/>
      <c r="V25" s="24"/>
      <c r="W25" s="24"/>
      <c r="X25" s="24"/>
      <c r="Y25" s="24"/>
    </row>
    <row r="26" spans="2:25" ht="9.75" customHeight="1">
      <c r="B26" s="60"/>
      <c r="C26" s="24"/>
      <c r="D26" s="26"/>
      <c r="E26" s="26"/>
      <c r="F26" s="26"/>
      <c r="G26" s="26"/>
      <c r="H26" s="26"/>
      <c r="I26" s="26"/>
      <c r="J26" s="26"/>
      <c r="K26" s="26"/>
      <c r="L26" s="26"/>
      <c r="M26" s="24"/>
      <c r="N26" s="24"/>
      <c r="O26" s="24"/>
      <c r="P26" s="24"/>
      <c r="Q26" s="24"/>
      <c r="R26" s="24"/>
      <c r="S26" s="24"/>
      <c r="T26" s="24"/>
      <c r="U26" s="24"/>
      <c r="V26" s="24"/>
      <c r="W26" s="24"/>
      <c r="X26" s="24"/>
      <c r="Y26" s="24"/>
    </row>
    <row r="27" spans="2:25" ht="60" customHeight="1">
      <c r="B27" s="61" t="s">
        <v>89</v>
      </c>
      <c r="C27" s="24"/>
      <c r="D27" s="63">
        <v>1</v>
      </c>
      <c r="E27" s="26"/>
      <c r="F27" s="26">
        <v>0.925</v>
      </c>
      <c r="G27" s="26"/>
      <c r="H27" s="26">
        <v>0.929</v>
      </c>
      <c r="I27" s="26"/>
      <c r="J27" s="26">
        <v>0.919</v>
      </c>
      <c r="K27" s="26"/>
      <c r="L27" s="26">
        <v>0.912</v>
      </c>
      <c r="M27" s="24"/>
      <c r="N27" s="24"/>
      <c r="O27" s="24"/>
      <c r="P27" s="24"/>
      <c r="Q27" s="24"/>
      <c r="R27" s="24"/>
      <c r="S27" s="24"/>
      <c r="T27" s="24"/>
      <c r="U27" s="24"/>
      <c r="V27" s="24"/>
      <c r="W27" s="24"/>
      <c r="X27" s="24"/>
      <c r="Y27" s="24"/>
    </row>
    <row r="28" spans="2:25" ht="9.75" customHeight="1">
      <c r="B28" s="60"/>
      <c r="C28" s="24"/>
      <c r="D28" s="26"/>
      <c r="E28" s="26"/>
      <c r="F28" s="26"/>
      <c r="G28" s="26"/>
      <c r="H28" s="26"/>
      <c r="I28" s="26"/>
      <c r="J28" s="26"/>
      <c r="K28" s="26"/>
      <c r="L28" s="26"/>
      <c r="M28" s="24"/>
      <c r="N28" s="24"/>
      <c r="O28" s="24"/>
      <c r="P28" s="24"/>
      <c r="Q28" s="24"/>
      <c r="R28" s="24"/>
      <c r="S28" s="24"/>
      <c r="T28" s="24"/>
      <c r="U28" s="24"/>
      <c r="V28" s="24"/>
      <c r="W28" s="24"/>
      <c r="X28" s="24"/>
      <c r="Y28" s="24"/>
    </row>
    <row r="29" spans="2:25" ht="60" customHeight="1">
      <c r="B29" s="61" t="s">
        <v>90</v>
      </c>
      <c r="C29" s="24"/>
      <c r="D29" s="63">
        <v>0.943</v>
      </c>
      <c r="E29" s="26"/>
      <c r="F29" s="26">
        <v>0.896</v>
      </c>
      <c r="G29" s="26"/>
      <c r="H29" s="26">
        <v>0.916</v>
      </c>
      <c r="I29" s="26"/>
      <c r="J29" s="63">
        <v>0.946</v>
      </c>
      <c r="K29" s="26"/>
      <c r="L29" s="26">
        <v>0.863</v>
      </c>
      <c r="M29" s="24"/>
      <c r="N29" s="24"/>
      <c r="O29" s="24"/>
      <c r="P29" s="24"/>
      <c r="Q29" s="24"/>
      <c r="R29" s="24"/>
      <c r="S29" s="24"/>
      <c r="T29" s="24"/>
      <c r="U29" s="24"/>
      <c r="V29" s="24"/>
      <c r="W29" s="24"/>
      <c r="X29" s="24"/>
      <c r="Y29" s="24"/>
    </row>
    <row r="30" spans="2:25" ht="9.75" customHeight="1">
      <c r="B30" s="60"/>
      <c r="C30" s="24"/>
      <c r="D30" s="26"/>
      <c r="E30" s="26"/>
      <c r="F30" s="26"/>
      <c r="G30" s="26"/>
      <c r="H30" s="26"/>
      <c r="I30" s="26"/>
      <c r="J30" s="26"/>
      <c r="K30" s="26"/>
      <c r="L30" s="26"/>
      <c r="M30" s="24"/>
      <c r="N30" s="24"/>
      <c r="O30" s="24"/>
      <c r="P30" s="24"/>
      <c r="Q30" s="24"/>
      <c r="R30" s="24"/>
      <c r="S30" s="24"/>
      <c r="T30" s="24"/>
      <c r="U30" s="24"/>
      <c r="V30" s="24"/>
      <c r="W30" s="24"/>
      <c r="X30" s="24"/>
      <c r="Y30" s="24"/>
    </row>
    <row r="31" spans="2:25" ht="39.75" customHeight="1">
      <c r="B31" s="61" t="s">
        <v>91</v>
      </c>
      <c r="C31" s="24"/>
      <c r="D31" s="63">
        <v>1</v>
      </c>
      <c r="E31" s="26"/>
      <c r="F31" s="26">
        <v>0.955</v>
      </c>
      <c r="G31" s="26"/>
      <c r="H31" s="63">
        <v>0.981</v>
      </c>
      <c r="I31" s="26"/>
      <c r="J31" s="26">
        <v>0.97</v>
      </c>
      <c r="K31" s="26"/>
      <c r="L31" s="26">
        <v>0.944</v>
      </c>
      <c r="M31" s="24"/>
      <c r="N31" s="24"/>
      <c r="O31" s="24"/>
      <c r="P31" s="24"/>
      <c r="Q31" s="24"/>
      <c r="R31" s="24"/>
      <c r="S31" s="24"/>
      <c r="T31" s="24"/>
      <c r="U31" s="24"/>
      <c r="V31" s="24"/>
      <c r="W31" s="24"/>
      <c r="X31" s="24"/>
      <c r="Y31" s="24"/>
    </row>
    <row r="32" spans="2:25" ht="9.75" customHeight="1">
      <c r="B32" s="60"/>
      <c r="C32" s="24"/>
      <c r="D32" s="26"/>
      <c r="E32" s="26"/>
      <c r="F32" s="26"/>
      <c r="G32" s="26"/>
      <c r="H32" s="26"/>
      <c r="I32" s="26"/>
      <c r="J32" s="26"/>
      <c r="K32" s="26"/>
      <c r="L32" s="26"/>
      <c r="M32" s="24"/>
      <c r="N32" s="24"/>
      <c r="O32" s="24"/>
      <c r="P32" s="24"/>
      <c r="Q32" s="24"/>
      <c r="R32" s="24"/>
      <c r="S32" s="24"/>
      <c r="T32" s="24"/>
      <c r="U32" s="24"/>
      <c r="V32" s="24"/>
      <c r="W32" s="24"/>
      <c r="X32" s="24"/>
      <c r="Y32" s="24"/>
    </row>
    <row r="33" spans="2:25" ht="39.75" customHeight="1">
      <c r="B33" s="61" t="s">
        <v>92</v>
      </c>
      <c r="C33" s="24"/>
      <c r="D33" s="26">
        <v>0.941</v>
      </c>
      <c r="E33" s="26"/>
      <c r="F33" s="26">
        <v>0.96</v>
      </c>
      <c r="G33" s="26"/>
      <c r="H33" s="63">
        <v>0.981</v>
      </c>
      <c r="I33" s="26"/>
      <c r="J33" s="63">
        <v>0.978</v>
      </c>
      <c r="K33" s="26"/>
      <c r="L33" s="26">
        <v>0.942</v>
      </c>
      <c r="M33" s="24"/>
      <c r="N33" s="24"/>
      <c r="O33" s="24"/>
      <c r="P33" s="24"/>
      <c r="Q33" s="24"/>
      <c r="R33" s="24"/>
      <c r="S33" s="24"/>
      <c r="T33" s="24"/>
      <c r="U33" s="24"/>
      <c r="V33" s="24"/>
      <c r="W33" s="24"/>
      <c r="X33" s="24"/>
      <c r="Y33" s="24"/>
    </row>
    <row r="34" spans="2:25" ht="9.75" customHeight="1">
      <c r="B34" s="60"/>
      <c r="C34" s="24"/>
      <c r="D34" s="26"/>
      <c r="E34" s="26"/>
      <c r="F34" s="26"/>
      <c r="G34" s="26"/>
      <c r="H34" s="26"/>
      <c r="I34" s="26"/>
      <c r="J34" s="26"/>
      <c r="K34" s="26"/>
      <c r="L34" s="26"/>
      <c r="M34" s="24"/>
      <c r="N34" s="24"/>
      <c r="O34" s="24"/>
      <c r="P34" s="24"/>
      <c r="Q34" s="24"/>
      <c r="R34" s="24"/>
      <c r="S34" s="24"/>
      <c r="T34" s="24"/>
      <c r="U34" s="24"/>
      <c r="V34" s="24"/>
      <c r="W34" s="24"/>
      <c r="X34" s="24"/>
      <c r="Y34" s="24"/>
    </row>
    <row r="35" spans="2:25" ht="39.75" customHeight="1">
      <c r="B35" s="61" t="s">
        <v>93</v>
      </c>
      <c r="C35" s="24"/>
      <c r="D35" s="63">
        <v>1</v>
      </c>
      <c r="E35" s="26"/>
      <c r="F35" s="26">
        <v>0.97</v>
      </c>
      <c r="G35" s="26"/>
      <c r="H35" s="26">
        <v>0.981</v>
      </c>
      <c r="I35" s="26"/>
      <c r="J35" s="26">
        <v>0.971</v>
      </c>
      <c r="K35" s="26"/>
      <c r="L35" s="26">
        <v>0.96</v>
      </c>
      <c r="M35" s="24"/>
      <c r="N35" s="24"/>
      <c r="O35" s="24"/>
      <c r="P35" s="24"/>
      <c r="Q35" s="24"/>
      <c r="R35" s="24"/>
      <c r="S35" s="24"/>
      <c r="T35" s="24"/>
      <c r="U35" s="24"/>
      <c r="V35" s="24"/>
      <c r="W35" s="24"/>
      <c r="X35" s="24"/>
      <c r="Y35" s="24"/>
    </row>
    <row r="36" spans="2:25" ht="9.75" customHeight="1">
      <c r="B36" s="60"/>
      <c r="C36" s="24"/>
      <c r="D36" s="26"/>
      <c r="E36" s="26"/>
      <c r="F36" s="26"/>
      <c r="G36" s="26"/>
      <c r="H36" s="26"/>
      <c r="I36" s="26"/>
      <c r="J36" s="26"/>
      <c r="K36" s="26"/>
      <c r="L36" s="26"/>
      <c r="M36" s="24"/>
      <c r="N36" s="24"/>
      <c r="O36" s="24"/>
      <c r="P36" s="24"/>
      <c r="Q36" s="24"/>
      <c r="R36" s="24"/>
      <c r="S36" s="24"/>
      <c r="T36" s="24"/>
      <c r="U36" s="24"/>
      <c r="V36" s="24"/>
      <c r="W36" s="24"/>
      <c r="X36" s="24"/>
      <c r="Y36" s="24"/>
    </row>
    <row r="37" spans="2:25" ht="60" customHeight="1">
      <c r="B37" s="61" t="s">
        <v>94</v>
      </c>
      <c r="C37" s="24"/>
      <c r="D37" s="26">
        <v>0.764</v>
      </c>
      <c r="E37" s="26"/>
      <c r="F37" s="26">
        <v>0.756</v>
      </c>
      <c r="G37" s="26"/>
      <c r="H37" s="63">
        <v>0.806</v>
      </c>
      <c r="I37" s="26"/>
      <c r="J37" s="26">
        <v>0.769</v>
      </c>
      <c r="K37" s="26"/>
      <c r="L37" s="26">
        <v>0.727</v>
      </c>
      <c r="M37" s="24"/>
      <c r="N37" s="24"/>
      <c r="O37" s="24"/>
      <c r="P37" s="24"/>
      <c r="Q37" s="24"/>
      <c r="R37" s="24"/>
      <c r="S37" s="24"/>
      <c r="T37" s="24"/>
      <c r="U37" s="24"/>
      <c r="V37" s="24"/>
      <c r="W37" s="24"/>
      <c r="X37" s="24"/>
      <c r="Y37" s="24"/>
    </row>
    <row r="38" spans="2:25" ht="9.75" customHeight="1">
      <c r="B38" s="60"/>
      <c r="C38" s="24"/>
      <c r="D38" s="26"/>
      <c r="E38" s="26"/>
      <c r="F38" s="26"/>
      <c r="G38" s="26"/>
      <c r="H38" s="26"/>
      <c r="I38" s="26"/>
      <c r="J38" s="26"/>
      <c r="K38" s="26"/>
      <c r="L38" s="26"/>
      <c r="M38" s="24"/>
      <c r="N38" s="24"/>
      <c r="O38" s="24"/>
      <c r="P38" s="24"/>
      <c r="Q38" s="24"/>
      <c r="R38" s="24"/>
      <c r="S38" s="24"/>
      <c r="T38" s="24"/>
      <c r="U38" s="24"/>
      <c r="V38" s="24"/>
      <c r="W38" s="24"/>
      <c r="X38" s="24"/>
      <c r="Y38" s="24"/>
    </row>
    <row r="39" spans="2:25" ht="60" customHeight="1">
      <c r="B39" s="61" t="s">
        <v>95</v>
      </c>
      <c r="C39" s="24"/>
      <c r="D39" s="63">
        <v>0.912</v>
      </c>
      <c r="E39" s="26"/>
      <c r="F39" s="26">
        <v>0.822</v>
      </c>
      <c r="G39" s="26"/>
      <c r="H39" s="26">
        <v>0.794</v>
      </c>
      <c r="I39" s="26"/>
      <c r="J39" s="26">
        <v>0.75</v>
      </c>
      <c r="K39" s="26"/>
      <c r="L39" s="26">
        <v>0.729</v>
      </c>
      <c r="M39" s="24"/>
      <c r="N39" s="24"/>
      <c r="O39" s="24"/>
      <c r="P39" s="24"/>
      <c r="Q39" s="24"/>
      <c r="R39" s="24"/>
      <c r="S39" s="24"/>
      <c r="T39" s="24"/>
      <c r="U39" s="24"/>
      <c r="V39" s="24"/>
      <c r="W39" s="24"/>
      <c r="X39" s="24"/>
      <c r="Y39" s="24"/>
    </row>
    <row r="40" spans="2:25" ht="9.75" customHeight="1">
      <c r="B40" s="60"/>
      <c r="C40" s="24"/>
      <c r="D40" s="26"/>
      <c r="E40" s="26"/>
      <c r="F40" s="26"/>
      <c r="G40" s="26"/>
      <c r="H40" s="26"/>
      <c r="I40" s="26"/>
      <c r="J40" s="26"/>
      <c r="K40" s="26"/>
      <c r="L40" s="26"/>
      <c r="M40" s="24"/>
      <c r="N40" s="24"/>
      <c r="O40" s="24"/>
      <c r="P40" s="24"/>
      <c r="Q40" s="24"/>
      <c r="R40" s="24"/>
      <c r="S40" s="24"/>
      <c r="T40" s="24"/>
      <c r="U40" s="24"/>
      <c r="V40" s="24"/>
      <c r="W40" s="24"/>
      <c r="X40" s="24"/>
      <c r="Y40" s="24"/>
    </row>
    <row r="41" spans="2:25" ht="60" customHeight="1">
      <c r="B41" s="61" t="s">
        <v>96</v>
      </c>
      <c r="C41" s="24"/>
      <c r="D41" s="63">
        <v>0.943</v>
      </c>
      <c r="E41" s="26"/>
      <c r="F41" s="26">
        <v>0.925</v>
      </c>
      <c r="G41" s="26"/>
      <c r="H41" s="63">
        <v>0.949</v>
      </c>
      <c r="I41" s="26"/>
      <c r="J41" s="26">
        <v>0.918</v>
      </c>
      <c r="K41" s="26"/>
      <c r="L41" s="26">
        <v>0.886</v>
      </c>
      <c r="M41" s="24"/>
      <c r="N41" s="24"/>
      <c r="O41" s="24"/>
      <c r="P41" s="24"/>
      <c r="Q41" s="24"/>
      <c r="R41" s="24"/>
      <c r="S41" s="24"/>
      <c r="T41" s="24"/>
      <c r="U41" s="24"/>
      <c r="V41" s="24"/>
      <c r="W41" s="24"/>
      <c r="X41" s="24"/>
      <c r="Y41" s="24"/>
    </row>
    <row r="42" spans="2:25" ht="9.75" customHeight="1">
      <c r="B42" s="60"/>
      <c r="C42" s="24"/>
      <c r="D42" s="26"/>
      <c r="E42" s="26"/>
      <c r="F42" s="26"/>
      <c r="G42" s="26"/>
      <c r="H42" s="26"/>
      <c r="I42" s="26"/>
      <c r="J42" s="26"/>
      <c r="K42" s="26"/>
      <c r="L42" s="26"/>
      <c r="M42" s="24"/>
      <c r="N42" s="24"/>
      <c r="O42" s="24"/>
      <c r="P42" s="24"/>
      <c r="Q42" s="24"/>
      <c r="R42" s="24"/>
      <c r="S42" s="24"/>
      <c r="T42" s="24"/>
      <c r="U42" s="24"/>
      <c r="V42" s="24"/>
      <c r="W42" s="24"/>
      <c r="X42" s="24"/>
      <c r="Y42" s="24"/>
    </row>
    <row r="43" spans="2:25" ht="60" customHeight="1">
      <c r="B43" s="59" t="s">
        <v>97</v>
      </c>
      <c r="C43" s="24"/>
      <c r="D43" s="63">
        <v>0.971</v>
      </c>
      <c r="E43" s="26"/>
      <c r="F43" s="26">
        <v>0.915</v>
      </c>
      <c r="G43" s="26"/>
      <c r="H43" s="63">
        <v>0.955</v>
      </c>
      <c r="I43" s="26"/>
      <c r="J43" s="26">
        <v>0.894</v>
      </c>
      <c r="K43" s="26"/>
      <c r="L43" s="26">
        <v>0.897</v>
      </c>
      <c r="M43" s="24"/>
      <c r="N43" s="24"/>
      <c r="O43" s="24"/>
      <c r="P43" s="24"/>
      <c r="Q43" s="24"/>
      <c r="R43" s="24"/>
      <c r="S43" s="24"/>
      <c r="T43" s="24"/>
      <c r="U43" s="24"/>
      <c r="V43" s="24"/>
      <c r="W43" s="24"/>
      <c r="X43" s="24"/>
      <c r="Y43" s="24"/>
    </row>
    <row r="44" spans="2:25" ht="9.75" customHeight="1">
      <c r="B44" s="24"/>
      <c r="C44" s="24"/>
      <c r="D44" s="62" t="s">
        <v>238</v>
      </c>
      <c r="E44" s="62"/>
      <c r="F44" s="62"/>
      <c r="G44" s="62"/>
      <c r="H44" s="62"/>
      <c r="I44" s="62"/>
      <c r="J44" s="62"/>
      <c r="K44" s="62"/>
      <c r="L44" s="62"/>
      <c r="M44" s="24"/>
      <c r="N44" s="24"/>
      <c r="O44" s="24"/>
      <c r="P44" s="24"/>
      <c r="Q44" s="24"/>
      <c r="R44" s="24"/>
      <c r="S44" s="24"/>
      <c r="T44" s="24"/>
      <c r="U44" s="24"/>
      <c r="V44" s="24"/>
      <c r="W44" s="24"/>
      <c r="X44" s="24"/>
      <c r="Y44" s="24"/>
    </row>
    <row r="45" spans="2:25" ht="39.75" customHeight="1">
      <c r="B45" s="24" t="s">
        <v>98</v>
      </c>
      <c r="C45" s="24"/>
      <c r="D45" s="62"/>
      <c r="E45" s="62"/>
      <c r="F45" s="62"/>
      <c r="G45" s="62"/>
      <c r="H45" s="62"/>
      <c r="I45" s="62"/>
      <c r="J45" s="62"/>
      <c r="K45" s="62"/>
      <c r="L45" s="62"/>
      <c r="M45" s="24"/>
      <c r="N45" s="24"/>
      <c r="O45" s="24"/>
      <c r="P45" s="24"/>
      <c r="Q45" s="24"/>
      <c r="R45" s="24"/>
      <c r="S45" s="24"/>
      <c r="T45" s="24"/>
      <c r="U45" s="24"/>
      <c r="V45" s="24"/>
      <c r="W45" s="24"/>
      <c r="X45" s="24"/>
      <c r="Y45" s="24"/>
    </row>
    <row r="46" spans="2:25" ht="9.75" customHeight="1">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2:25" ht="39.75" customHeight="1">
      <c r="B47" s="67" t="s">
        <v>99</v>
      </c>
      <c r="C47" s="24"/>
      <c r="D47" s="24"/>
      <c r="E47" s="24"/>
      <c r="F47" s="24"/>
      <c r="G47" s="24"/>
      <c r="H47" s="24"/>
      <c r="I47" s="24"/>
      <c r="J47" s="24"/>
      <c r="K47" s="24"/>
      <c r="L47" s="24"/>
      <c r="M47" s="24"/>
      <c r="N47" s="24"/>
      <c r="O47" s="24"/>
      <c r="P47" s="24"/>
      <c r="Q47" s="24"/>
      <c r="R47" s="24"/>
      <c r="S47" s="24"/>
      <c r="T47" s="24"/>
      <c r="U47" s="24"/>
      <c r="V47" s="24"/>
      <c r="W47" s="24"/>
      <c r="X47" s="24"/>
      <c r="Y47" s="24"/>
    </row>
    <row r="48" spans="2:25" ht="19.5" customHeight="1">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2:25" ht="19.5" customHeight="1">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2:25" ht="19.5" customHeight="1">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2:25" ht="19.5" customHeight="1">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2:25" ht="19.5" customHeight="1">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2:25" ht="19.5" customHeight="1">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2:25" ht="19.5" customHeight="1">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2:25" ht="19.5" customHeight="1">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2:25" ht="19.5" customHeight="1">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2:25" ht="19.5" customHeight="1">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2:25" ht="19.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sheetData>
  <printOptions horizontalCentered="1" verticalCentered="1"/>
  <pageMargins left="1" right="1" top="1" bottom="1" header="0" footer="0"/>
  <pageSetup fitToHeight="1" fitToWidth="1" horizontalDpi="600" verticalDpi="600" orientation="portrait" scale="58" r:id="rId1"/>
</worksheet>
</file>

<file path=xl/worksheets/sheet6.xml><?xml version="1.0" encoding="utf-8"?>
<worksheet xmlns="http://schemas.openxmlformats.org/spreadsheetml/2006/main" xmlns:r="http://schemas.openxmlformats.org/officeDocument/2006/relationships">
  <sheetPr>
    <pageSetUpPr fitToPage="1"/>
  </sheetPr>
  <dimension ref="B5:N42"/>
  <sheetViews>
    <sheetView zoomScale="75" zoomScaleNormal="75" workbookViewId="0" topLeftCell="A1">
      <pane ySplit="2010" topLeftCell="BM9" activePane="bottomLeft" state="split"/>
      <selection pane="topLeft" activeCell="H49" sqref="H49"/>
      <selection pane="bottomLeft" activeCell="B8" sqref="B8"/>
    </sheetView>
  </sheetViews>
  <sheetFormatPr defaultColWidth="9.140625" defaultRowHeight="12.75"/>
  <cols>
    <col min="1" max="1" width="2.7109375" style="0" customWidth="1"/>
    <col min="2" max="2" width="66.7109375" style="0" customWidth="1"/>
    <col min="3" max="3" width="2.7109375" style="0" customWidth="1"/>
    <col min="4" max="4" width="12.7109375" style="0" customWidth="1"/>
    <col min="5" max="5" width="2.7109375" style="0" customWidth="1"/>
    <col min="6" max="6" width="16.7109375" style="0" customWidth="1"/>
    <col min="7" max="7" width="2.7109375" style="0" customWidth="1"/>
    <col min="8" max="8" width="10.7109375" style="0" customWidth="1"/>
    <col min="9" max="9" width="2.7109375" style="0" customWidth="1"/>
    <col min="10" max="10" width="12.7109375" style="0" customWidth="1"/>
    <col min="11" max="11" width="2.7109375" style="0" customWidth="1"/>
    <col min="12" max="12" width="10.7109375" style="0" customWidth="1"/>
    <col min="13" max="13" width="2.7109375" style="0" customWidth="1"/>
    <col min="14" max="14" width="8.7109375" style="0" customWidth="1"/>
    <col min="15" max="18" width="12.7109375" style="0" customWidth="1"/>
  </cols>
  <sheetData>
    <row r="5" ht="24">
      <c r="B5" s="36" t="s">
        <v>67</v>
      </c>
    </row>
    <row r="8" spans="2:14" ht="19.5">
      <c r="B8" s="58" t="s">
        <v>170</v>
      </c>
      <c r="D8" s="53" t="s">
        <v>248</v>
      </c>
      <c r="E8" s="53"/>
      <c r="F8" s="53" t="s">
        <v>283</v>
      </c>
      <c r="G8" s="53"/>
      <c r="H8" s="53" t="s">
        <v>224</v>
      </c>
      <c r="I8" s="53"/>
      <c r="J8" s="53" t="s">
        <v>253</v>
      </c>
      <c r="K8" s="53"/>
      <c r="L8" s="53" t="s">
        <v>252</v>
      </c>
      <c r="N8" s="47" t="s">
        <v>168</v>
      </c>
    </row>
    <row r="9" ht="15" customHeight="1"/>
    <row r="10" spans="2:14" ht="49.5" customHeight="1">
      <c r="B10" s="51" t="s">
        <v>149</v>
      </c>
      <c r="D10" s="54" t="s">
        <v>225</v>
      </c>
      <c r="E10" s="56"/>
      <c r="F10" s="54" t="s">
        <v>225</v>
      </c>
      <c r="G10" s="56"/>
      <c r="H10" s="54" t="s">
        <v>225</v>
      </c>
      <c r="I10" s="56"/>
      <c r="J10" s="55" t="s">
        <v>226</v>
      </c>
      <c r="K10" s="56"/>
      <c r="L10" s="54" t="s">
        <v>225</v>
      </c>
      <c r="N10" s="27">
        <v>4</v>
      </c>
    </row>
    <row r="11" spans="2:14" ht="9.75" customHeight="1">
      <c r="B11" s="50"/>
      <c r="D11" s="56"/>
      <c r="E11" s="56"/>
      <c r="F11" s="56"/>
      <c r="G11" s="56"/>
      <c r="H11" s="56"/>
      <c r="I11" s="56"/>
      <c r="J11" s="56"/>
      <c r="K11" s="56"/>
      <c r="L11" s="56"/>
      <c r="N11" s="27"/>
    </row>
    <row r="12" spans="2:14" ht="49.5" customHeight="1">
      <c r="B12" s="50" t="s">
        <v>150</v>
      </c>
      <c r="D12" s="54" t="s">
        <v>225</v>
      </c>
      <c r="E12" s="56"/>
      <c r="F12" s="54" t="s">
        <v>225</v>
      </c>
      <c r="G12" s="56"/>
      <c r="H12" s="55" t="s">
        <v>226</v>
      </c>
      <c r="I12" s="56"/>
      <c r="J12" s="55" t="s">
        <v>226</v>
      </c>
      <c r="K12" s="54" t="s">
        <v>238</v>
      </c>
      <c r="L12" s="55" t="s">
        <v>226</v>
      </c>
      <c r="N12" s="27">
        <v>2</v>
      </c>
    </row>
    <row r="13" spans="2:14" ht="9.75" customHeight="1">
      <c r="B13" s="50"/>
      <c r="D13" s="56"/>
      <c r="E13" s="56"/>
      <c r="F13" s="56"/>
      <c r="G13" s="56"/>
      <c r="H13" s="56"/>
      <c r="I13" s="56"/>
      <c r="J13" s="56"/>
      <c r="K13" s="56"/>
      <c r="L13" s="56"/>
      <c r="N13" s="27"/>
    </row>
    <row r="14" spans="2:14" ht="49.5" customHeight="1">
      <c r="B14" s="50" t="s">
        <v>151</v>
      </c>
      <c r="D14" s="54" t="s">
        <v>225</v>
      </c>
      <c r="E14" s="56"/>
      <c r="F14" s="54" t="s">
        <v>225</v>
      </c>
      <c r="G14" s="56"/>
      <c r="H14" s="55" t="s">
        <v>226</v>
      </c>
      <c r="I14" s="56"/>
      <c r="J14" s="55" t="s">
        <v>226</v>
      </c>
      <c r="K14" s="56"/>
      <c r="L14" s="55" t="s">
        <v>226</v>
      </c>
      <c r="N14" s="27">
        <v>2</v>
      </c>
    </row>
    <row r="15" spans="2:14" ht="9.75" customHeight="1">
      <c r="B15" s="50"/>
      <c r="D15" s="56"/>
      <c r="E15" s="56"/>
      <c r="F15" s="56"/>
      <c r="G15" s="56"/>
      <c r="H15" s="56"/>
      <c r="I15" s="56"/>
      <c r="J15" s="56"/>
      <c r="K15" s="56"/>
      <c r="L15" s="56"/>
      <c r="N15" s="27"/>
    </row>
    <row r="16" spans="2:14" ht="49.5" customHeight="1">
      <c r="B16" s="50" t="s">
        <v>152</v>
      </c>
      <c r="D16" s="54" t="s">
        <v>225</v>
      </c>
      <c r="E16" s="56"/>
      <c r="F16" s="55" t="s">
        <v>226</v>
      </c>
      <c r="G16" s="56"/>
      <c r="H16" s="54" t="s">
        <v>225</v>
      </c>
      <c r="I16" s="56"/>
      <c r="J16" s="55" t="s">
        <v>226</v>
      </c>
      <c r="K16" s="56"/>
      <c r="L16" s="55" t="s">
        <v>226</v>
      </c>
      <c r="N16" s="27">
        <v>2</v>
      </c>
    </row>
    <row r="17" spans="2:14" ht="9.75" customHeight="1">
      <c r="B17" s="50"/>
      <c r="D17" s="56"/>
      <c r="E17" s="56"/>
      <c r="F17" s="56"/>
      <c r="G17" s="56"/>
      <c r="H17" s="56"/>
      <c r="I17" s="56"/>
      <c r="J17" s="56"/>
      <c r="K17" s="56"/>
      <c r="L17" s="56"/>
      <c r="N17" s="27"/>
    </row>
    <row r="18" spans="2:14" ht="49.5" customHeight="1">
      <c r="B18" s="50" t="s">
        <v>153</v>
      </c>
      <c r="D18" s="54" t="s">
        <v>225</v>
      </c>
      <c r="E18" s="56"/>
      <c r="F18" s="55" t="s">
        <v>226</v>
      </c>
      <c r="G18" s="54" t="s">
        <v>238</v>
      </c>
      <c r="H18" s="55" t="s">
        <v>226</v>
      </c>
      <c r="I18" s="56"/>
      <c r="J18" s="54" t="s">
        <v>225</v>
      </c>
      <c r="K18" s="56"/>
      <c r="L18" s="55" t="s">
        <v>226</v>
      </c>
      <c r="N18" s="27">
        <v>2</v>
      </c>
    </row>
    <row r="19" spans="2:14" ht="9.75" customHeight="1">
      <c r="B19" s="50"/>
      <c r="D19" s="56"/>
      <c r="E19" s="56"/>
      <c r="F19" s="56"/>
      <c r="G19" s="56"/>
      <c r="H19" s="56"/>
      <c r="I19" s="56"/>
      <c r="J19" s="56"/>
      <c r="K19" s="56"/>
      <c r="L19" s="56"/>
      <c r="N19" s="27"/>
    </row>
    <row r="20" spans="2:14" ht="49.5" customHeight="1">
      <c r="B20" s="50" t="s">
        <v>154</v>
      </c>
      <c r="D20" s="54" t="s">
        <v>225</v>
      </c>
      <c r="E20" s="56"/>
      <c r="F20" s="55" t="s">
        <v>226</v>
      </c>
      <c r="G20" s="56"/>
      <c r="H20" s="55" t="s">
        <v>226</v>
      </c>
      <c r="I20" s="54" t="s">
        <v>238</v>
      </c>
      <c r="J20" s="55" t="s">
        <v>226</v>
      </c>
      <c r="K20" s="56"/>
      <c r="L20" s="55" t="s">
        <v>226</v>
      </c>
      <c r="N20" s="27">
        <v>1</v>
      </c>
    </row>
    <row r="21" spans="2:14" ht="9.75" customHeight="1">
      <c r="B21" s="50"/>
      <c r="D21" s="56"/>
      <c r="E21" s="56"/>
      <c r="F21" s="56"/>
      <c r="G21" s="56"/>
      <c r="H21" s="56"/>
      <c r="I21" s="56"/>
      <c r="J21" s="56"/>
      <c r="K21" s="56"/>
      <c r="L21" s="56"/>
      <c r="N21" s="27"/>
    </row>
    <row r="22" spans="2:14" ht="49.5" customHeight="1">
      <c r="B22" s="25" t="s">
        <v>155</v>
      </c>
      <c r="D22" s="54" t="s">
        <v>225</v>
      </c>
      <c r="E22" s="56"/>
      <c r="F22" s="55" t="s">
        <v>226</v>
      </c>
      <c r="G22" s="56"/>
      <c r="H22" s="55" t="s">
        <v>226</v>
      </c>
      <c r="I22" s="54" t="s">
        <v>238</v>
      </c>
      <c r="J22" s="55" t="s">
        <v>226</v>
      </c>
      <c r="K22" s="56"/>
      <c r="L22" s="55" t="s">
        <v>226</v>
      </c>
      <c r="N22" s="27">
        <v>1</v>
      </c>
    </row>
    <row r="23" spans="2:14" ht="9.75" customHeight="1">
      <c r="B23" s="50"/>
      <c r="D23" s="56"/>
      <c r="E23" s="56"/>
      <c r="F23" s="56"/>
      <c r="G23" s="56"/>
      <c r="H23" s="56"/>
      <c r="I23" s="56"/>
      <c r="J23" s="56"/>
      <c r="K23" s="56"/>
      <c r="L23" s="56"/>
      <c r="N23" s="27"/>
    </row>
    <row r="24" spans="2:14" ht="49.5" customHeight="1">
      <c r="B24" s="50" t="s">
        <v>156</v>
      </c>
      <c r="D24" s="54" t="s">
        <v>225</v>
      </c>
      <c r="E24" s="54"/>
      <c r="F24" s="55" t="s">
        <v>226</v>
      </c>
      <c r="G24" s="56"/>
      <c r="H24" s="55" t="s">
        <v>226</v>
      </c>
      <c r="I24" s="56"/>
      <c r="J24" s="55" t="s">
        <v>226</v>
      </c>
      <c r="K24" s="56"/>
      <c r="L24" s="55" t="s">
        <v>226</v>
      </c>
      <c r="N24" s="27">
        <v>1</v>
      </c>
    </row>
    <row r="25" spans="2:14" ht="9.75" customHeight="1">
      <c r="B25" s="50"/>
      <c r="D25" s="56"/>
      <c r="E25" s="56"/>
      <c r="F25" s="56"/>
      <c r="G25" s="56"/>
      <c r="H25" s="56"/>
      <c r="I25" s="56"/>
      <c r="J25" s="56"/>
      <c r="K25" s="56"/>
      <c r="L25" s="56"/>
      <c r="N25" s="27"/>
    </row>
    <row r="26" spans="2:14" ht="49.5" customHeight="1">
      <c r="B26" s="50" t="s">
        <v>157</v>
      </c>
      <c r="D26" s="54" t="s">
        <v>225</v>
      </c>
      <c r="E26" s="56"/>
      <c r="F26" s="55" t="s">
        <v>226</v>
      </c>
      <c r="G26" s="56"/>
      <c r="H26" s="55" t="s">
        <v>226</v>
      </c>
      <c r="I26" s="56"/>
      <c r="J26" s="55" t="s">
        <v>226</v>
      </c>
      <c r="K26" s="54" t="s">
        <v>238</v>
      </c>
      <c r="L26" s="55" t="s">
        <v>226</v>
      </c>
      <c r="N26" s="27">
        <v>1</v>
      </c>
    </row>
    <row r="27" spans="2:14" ht="9.75" customHeight="1">
      <c r="B27" s="25"/>
      <c r="D27" s="56"/>
      <c r="E27" s="56"/>
      <c r="F27" s="56"/>
      <c r="G27" s="56"/>
      <c r="H27" s="56"/>
      <c r="I27" s="56"/>
      <c r="J27" s="56"/>
      <c r="K27" s="56"/>
      <c r="L27" s="56"/>
      <c r="N27" s="27"/>
    </row>
    <row r="28" spans="2:14" ht="49.5" customHeight="1">
      <c r="B28" s="50" t="s">
        <v>158</v>
      </c>
      <c r="D28" s="54" t="s">
        <v>225</v>
      </c>
      <c r="E28" s="56"/>
      <c r="F28" s="55" t="s">
        <v>226</v>
      </c>
      <c r="G28" s="56"/>
      <c r="H28" s="55" t="s">
        <v>226</v>
      </c>
      <c r="I28" s="54" t="s">
        <v>238</v>
      </c>
      <c r="J28" s="55" t="s">
        <v>226</v>
      </c>
      <c r="K28" s="56"/>
      <c r="L28" s="55" t="s">
        <v>226</v>
      </c>
      <c r="N28" s="27">
        <v>1</v>
      </c>
    </row>
    <row r="29" spans="2:14" ht="9.75" customHeight="1">
      <c r="B29" s="50"/>
      <c r="D29" s="56"/>
      <c r="E29" s="56"/>
      <c r="F29" s="56"/>
      <c r="G29" s="56"/>
      <c r="H29" s="56"/>
      <c r="I29" s="56"/>
      <c r="J29" s="56"/>
      <c r="K29" s="56"/>
      <c r="L29" s="56"/>
      <c r="N29" s="27"/>
    </row>
    <row r="30" spans="2:14" ht="49.5" customHeight="1">
      <c r="B30" s="50" t="s">
        <v>159</v>
      </c>
      <c r="D30" s="55" t="s">
        <v>226</v>
      </c>
      <c r="E30" s="56"/>
      <c r="F30" s="54" t="s">
        <v>225</v>
      </c>
      <c r="G30" s="56"/>
      <c r="H30" s="55" t="s">
        <v>226</v>
      </c>
      <c r="I30" s="54" t="s">
        <v>238</v>
      </c>
      <c r="J30" s="55" t="s">
        <v>226</v>
      </c>
      <c r="K30" s="56"/>
      <c r="L30" s="55" t="s">
        <v>226</v>
      </c>
      <c r="N30" s="27">
        <v>1</v>
      </c>
    </row>
    <row r="31" spans="2:14" ht="9.75" customHeight="1">
      <c r="B31" s="50"/>
      <c r="D31" s="56"/>
      <c r="E31" s="56"/>
      <c r="F31" s="56"/>
      <c r="G31" s="56"/>
      <c r="H31" s="56"/>
      <c r="I31" s="56"/>
      <c r="J31" s="56"/>
      <c r="K31" s="56"/>
      <c r="L31" s="56"/>
      <c r="N31" s="27"/>
    </row>
    <row r="32" spans="2:14" ht="49.5" customHeight="1">
      <c r="B32" s="50" t="s">
        <v>160</v>
      </c>
      <c r="D32" s="55" t="s">
        <v>226</v>
      </c>
      <c r="E32" s="56"/>
      <c r="F32" s="55" t="s">
        <v>226</v>
      </c>
      <c r="G32" s="56"/>
      <c r="H32" s="55" t="s">
        <v>226</v>
      </c>
      <c r="I32" s="56"/>
      <c r="J32" s="54" t="s">
        <v>225</v>
      </c>
      <c r="K32" s="56"/>
      <c r="L32" s="55" t="s">
        <v>226</v>
      </c>
      <c r="N32" s="27">
        <v>1</v>
      </c>
    </row>
    <row r="33" spans="2:14" ht="9.75" customHeight="1">
      <c r="B33" s="50"/>
      <c r="D33" s="56"/>
      <c r="E33" s="56"/>
      <c r="F33" s="56"/>
      <c r="G33" s="56"/>
      <c r="H33" s="56"/>
      <c r="I33" s="56"/>
      <c r="J33" s="56"/>
      <c r="K33" s="56"/>
      <c r="L33" s="56"/>
      <c r="N33" s="27"/>
    </row>
    <row r="34" spans="2:14" ht="49.5" customHeight="1">
      <c r="B34" s="50" t="s">
        <v>161</v>
      </c>
      <c r="D34" s="55" t="s">
        <v>226</v>
      </c>
      <c r="E34" s="56"/>
      <c r="F34" s="55" t="s">
        <v>226</v>
      </c>
      <c r="G34" s="56"/>
      <c r="H34" s="55" t="s">
        <v>226</v>
      </c>
      <c r="I34" s="56"/>
      <c r="J34" s="55" t="s">
        <v>226</v>
      </c>
      <c r="K34" s="56"/>
      <c r="L34" s="55" t="s">
        <v>226</v>
      </c>
      <c r="N34" s="27">
        <v>0</v>
      </c>
    </row>
    <row r="35" ht="9.75" customHeight="1"/>
    <row r="36" spans="2:14" ht="49.5" customHeight="1">
      <c r="B36" s="50" t="s">
        <v>162</v>
      </c>
      <c r="D36" s="55" t="s">
        <v>226</v>
      </c>
      <c r="E36" s="54" t="s">
        <v>238</v>
      </c>
      <c r="F36" s="55" t="s">
        <v>226</v>
      </c>
      <c r="G36" s="56"/>
      <c r="H36" s="55" t="s">
        <v>226</v>
      </c>
      <c r="I36" s="54" t="s">
        <v>238</v>
      </c>
      <c r="J36" s="55" t="s">
        <v>226</v>
      </c>
      <c r="K36" s="56"/>
      <c r="L36" s="55" t="s">
        <v>226</v>
      </c>
      <c r="N36" s="27">
        <v>0</v>
      </c>
    </row>
    <row r="37" ht="9.75" customHeight="1">
      <c r="N37" s="27"/>
    </row>
    <row r="38" spans="2:14" ht="30" customHeight="1">
      <c r="B38" s="57" t="s">
        <v>171</v>
      </c>
      <c r="D38" s="27">
        <v>10</v>
      </c>
      <c r="E38" s="27"/>
      <c r="F38" s="27">
        <v>4</v>
      </c>
      <c r="G38" s="27"/>
      <c r="H38" s="27">
        <v>2</v>
      </c>
      <c r="I38" s="27"/>
      <c r="J38" s="27">
        <v>2</v>
      </c>
      <c r="K38" s="27"/>
      <c r="L38" s="27">
        <v>1</v>
      </c>
      <c r="M38" s="27"/>
      <c r="N38" s="55" t="s">
        <v>169</v>
      </c>
    </row>
    <row r="39" ht="16.5">
      <c r="N39" s="1"/>
    </row>
    <row r="40" ht="19.5" customHeight="1">
      <c r="C40" s="51" t="s">
        <v>163</v>
      </c>
    </row>
    <row r="41" ht="16.5">
      <c r="N41" s="1"/>
    </row>
    <row r="42" ht="19.5" customHeight="1">
      <c r="D42" s="56" t="s">
        <v>164</v>
      </c>
    </row>
    <row r="44" ht="42" customHeight="1"/>
  </sheetData>
  <printOptions horizontalCentered="1" verticalCentered="1"/>
  <pageMargins left="1" right="1" top="1" bottom="1" header="0" footer="1"/>
  <pageSetup fitToHeight="1" fitToWidth="1" horizontalDpi="600" verticalDpi="600" orientation="portrait" scale="54"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Dave &amp; Ellie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Goldenberg</dc:creator>
  <cp:keywords/>
  <dc:description/>
  <cp:lastModifiedBy>David Goldenberg</cp:lastModifiedBy>
  <cp:lastPrinted>2008-09-16T22:29:46Z</cp:lastPrinted>
  <dcterms:created xsi:type="dcterms:W3CDTF">2008-08-19T19:20:56Z</dcterms:created>
  <dcterms:modified xsi:type="dcterms:W3CDTF">2008-09-21T23:50:13Z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1507941287</vt:i4>
  </property>
  <property fmtid="{D5CDD505-2E9C-101B-9397-08002B2CF9AE}" pid="4" name="_EmailSubje">
    <vt:lpwstr>projectible</vt:lpwstr>
  </property>
  <property fmtid="{D5CDD505-2E9C-101B-9397-08002B2CF9AE}" pid="5" name="_AuthorEma">
    <vt:lpwstr>suntzu3@bellsouth.net</vt:lpwstr>
  </property>
  <property fmtid="{D5CDD505-2E9C-101B-9397-08002B2CF9AE}" pid="6" name="_AuthorEmailDisplayNa">
    <vt:lpwstr>David Goldenberg</vt:lpwstr>
  </property>
</Properties>
</file>